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3335" yWindow="-15" windowWidth="15480" windowHeight="122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V178" i="5"/>
  <c r="V177" i="5"/>
  <c r="T177" i="5"/>
  <c r="T176" i="5"/>
  <c r="V174" i="5"/>
  <c r="V173" i="5"/>
  <c r="T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T100"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72" i="5"/>
  <c r="S168" i="5"/>
  <c r="T165" i="5"/>
  <c r="T161" i="5"/>
  <c r="S154" i="5"/>
  <c r="T145" i="5"/>
  <c r="S138" i="5"/>
  <c r="T129" i="5"/>
  <c r="S126" i="5"/>
  <c r="S120" i="5"/>
  <c r="S118" i="5"/>
  <c r="S114" i="5"/>
  <c r="T108" i="5"/>
  <c r="T101" i="5"/>
  <c r="S98" i="5"/>
  <c r="S96" i="5"/>
  <c r="T81" i="5"/>
  <c r="S74" i="5"/>
  <c r="T72" i="5"/>
  <c r="T69" i="5"/>
  <c r="S62" i="5"/>
  <c r="T60" i="5"/>
  <c r="T53" i="5"/>
  <c r="S46" i="5"/>
  <c r="S44" i="5"/>
  <c r="T41" i="5"/>
  <c r="S34" i="5"/>
  <c r="T28" i="5"/>
  <c r="S78" i="5"/>
  <c r="S76" i="5"/>
  <c r="S66" i="5"/>
  <c r="T57" i="5"/>
  <c r="S58" i="5"/>
  <c r="T56" i="5"/>
  <c r="S174" i="5"/>
  <c r="T157" i="5"/>
  <c r="T150" i="5"/>
  <c r="T141" i="5"/>
  <c r="S134" i="5"/>
  <c r="S128" i="5"/>
  <c r="S122" i="5"/>
  <c r="T120" i="5"/>
  <c r="T110" i="5"/>
  <c r="S104" i="5"/>
  <c r="T93" i="5"/>
  <c r="S90" i="5"/>
  <c r="T88" i="5"/>
  <c r="T85" i="5"/>
  <c r="T64" i="5"/>
  <c r="S50" i="5"/>
  <c r="S48" i="5"/>
  <c r="S38" i="5"/>
  <c r="T36" i="5"/>
  <c r="T19" i="5"/>
  <c r="T45" i="5"/>
  <c r="S42" i="5"/>
  <c r="T40" i="5"/>
  <c r="T37" i="5"/>
  <c r="S162" i="5"/>
  <c r="T153" i="5"/>
  <c r="S146" i="5"/>
  <c r="S136" i="5"/>
  <c r="S130" i="5"/>
  <c r="T125" i="5"/>
  <c r="T116" i="5"/>
  <c r="T113" i="5"/>
  <c r="S102" i="5"/>
  <c r="T97" i="5"/>
  <c r="S82" i="5"/>
  <c r="T80" i="5"/>
  <c r="T73" i="5"/>
  <c r="S70" i="5"/>
  <c r="T68" i="5"/>
  <c r="T61" i="5"/>
  <c r="S54" i="5"/>
  <c r="T52" i="5"/>
  <c r="T33" i="5"/>
  <c r="T49" i="5"/>
  <c r="S22" i="5"/>
  <c r="T20" i="5"/>
  <c r="S158" i="5"/>
  <c r="T152" i="5"/>
  <c r="T148" i="5"/>
  <c r="S142" i="5"/>
  <c r="T133" i="5"/>
  <c r="T121" i="5"/>
  <c r="T109" i="5"/>
  <c r="S106" i="5"/>
  <c r="S94" i="5"/>
  <c r="S92" i="5"/>
  <c r="T89" i="5"/>
  <c r="S86" i="5"/>
  <c r="T84" i="5"/>
  <c r="T77" i="5"/>
  <c r="T65" i="5"/>
  <c r="T26" i="5"/>
  <c r="AB410" i="5" l="1"/>
  <c r="R480" i="5"/>
  <c r="AB594" i="5"/>
  <c r="AB630" i="5"/>
  <c r="AB1437" i="5"/>
  <c r="AB1463" i="5"/>
  <c r="S1477" i="5"/>
  <c r="S1596" i="5"/>
  <c r="T1814" i="5"/>
  <c r="S2015" i="5"/>
  <c r="S2038" i="5"/>
  <c r="T2163" i="5"/>
  <c r="S414" i="5"/>
  <c r="T684" i="5"/>
  <c r="T788" i="5"/>
  <c r="S918" i="5"/>
  <c r="AB1115" i="5"/>
  <c r="AB1353" i="5"/>
  <c r="AB1401" i="5"/>
  <c r="T1684" i="5"/>
  <c r="T1781" i="5"/>
  <c r="T2060" i="5"/>
  <c r="S2140" i="5"/>
  <c r="T2248" i="5"/>
  <c r="T2317" i="5"/>
  <c r="AB2465" i="5"/>
  <c r="T391" i="5"/>
  <c r="AB446" i="5"/>
  <c r="AB450" i="5"/>
  <c r="AB481" i="5"/>
  <c r="R528" i="5"/>
  <c r="AB552" i="5"/>
  <c r="AB674" i="5"/>
  <c r="G681" i="5"/>
  <c r="AB720" i="5"/>
  <c r="AB841" i="5"/>
  <c r="AB858" i="5"/>
  <c r="S903" i="5"/>
  <c r="T1078" i="5"/>
  <c r="T1407" i="5"/>
  <c r="S1465" i="5"/>
  <c r="S1748" i="5"/>
  <c r="AB1757" i="5"/>
  <c r="T1883" i="5"/>
  <c r="S2428" i="5"/>
  <c r="T1098" i="5"/>
  <c r="T1244" i="5"/>
  <c r="S1398" i="5"/>
  <c r="AB1672" i="5"/>
  <c r="AB1814" i="5"/>
  <c r="AB2069" i="5"/>
  <c r="AB2073" i="5"/>
  <c r="T2188" i="5"/>
  <c r="R8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R70" i="5"/>
  <c r="G242" i="5"/>
  <c r="G291" i="5"/>
  <c r="AB364" i="5"/>
  <c r="R488" i="5"/>
  <c r="G761" i="5"/>
  <c r="H1178" i="5"/>
  <c r="J1218" i="5"/>
  <c r="J1250" i="5"/>
  <c r="AB1312" i="5"/>
  <c r="F2013" i="5"/>
  <c r="V2061" i="5"/>
  <c r="E2061" i="5" s="1"/>
  <c r="X2061" i="5" s="1"/>
  <c r="AB2065" i="5"/>
  <c r="AB2152" i="5"/>
  <c r="H2474" i="5"/>
  <c r="X171" i="5"/>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X170" i="5"/>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X134" i="5"/>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T320" i="5"/>
  <c r="S320" i="5"/>
  <c r="V330" i="5"/>
  <c r="G330" i="5" s="1"/>
  <c r="T895" i="5"/>
  <c r="AB895" i="5"/>
  <c r="S895" i="5"/>
  <c r="AB1863" i="5"/>
  <c r="T1863" i="5"/>
  <c r="S1863" i="5"/>
  <c r="R54" i="5"/>
  <c r="R74" i="5"/>
  <c r="X90" i="5"/>
  <c r="V91"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AB170" i="5"/>
  <c r="E452" i="5"/>
  <c r="X452" i="5" s="1"/>
  <c r="H452" i="5"/>
  <c r="F452" i="5"/>
  <c r="S1497" i="5"/>
  <c r="T1497" i="5"/>
  <c r="X26" i="5"/>
  <c r="X63" i="5"/>
  <c r="V102" i="5"/>
  <c r="X126"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X107" i="5"/>
  <c r="R125" i="5"/>
  <c r="T1447" i="5"/>
  <c r="AB1447" i="5"/>
  <c r="S1447" i="5"/>
  <c r="V43" i="5"/>
  <c r="R22" i="5"/>
  <c r="V87" i="5"/>
  <c r="R90" i="5"/>
  <c r="AB114" i="5"/>
  <c r="R123"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R111" i="5"/>
  <c r="R171" i="5"/>
  <c r="V194" i="5"/>
  <c r="I194" i="5" s="1"/>
  <c r="S245" i="5"/>
  <c r="T245" i="5"/>
  <c r="V314" i="5"/>
  <c r="G314" i="5" s="1"/>
  <c r="T351" i="5"/>
  <c r="S351" i="5"/>
  <c r="T454" i="5"/>
  <c r="S454" i="5"/>
  <c r="E468" i="5"/>
  <c r="X468" i="5" s="1"/>
  <c r="F468" i="5"/>
  <c r="T483" i="5"/>
  <c r="S483" i="5"/>
  <c r="V562" i="5"/>
  <c r="R562" i="5" s="1"/>
  <c r="I1848" i="5"/>
  <c r="H1848" i="5"/>
  <c r="V115" i="5"/>
  <c r="AB166" i="5"/>
  <c r="I198" i="5"/>
  <c r="E198" i="5"/>
  <c r="X198" i="5" s="1"/>
  <c r="H198" i="5"/>
  <c r="V201" i="5"/>
  <c r="R201" i="5" s="1"/>
  <c r="R245" i="5"/>
  <c r="G245" i="5"/>
  <c r="I461" i="5"/>
  <c r="F461" i="5"/>
  <c r="J552" i="5"/>
  <c r="H552" i="5"/>
  <c r="AB178" i="5"/>
  <c r="T178" i="5"/>
  <c r="V215" i="5"/>
  <c r="G215" i="5" s="1"/>
  <c r="R299" i="5"/>
  <c r="J299" i="5"/>
  <c r="T312" i="5"/>
  <c r="S312" i="5"/>
  <c r="T379" i="5"/>
  <c r="S379" i="5"/>
  <c r="E392" i="5"/>
  <c r="X392" i="5" s="1"/>
  <c r="I392" i="5"/>
  <c r="H392" i="5"/>
  <c r="X62" i="5"/>
  <c r="AB110" i="5"/>
  <c r="R30" i="5"/>
  <c r="V71" i="5"/>
  <c r="V103" i="5"/>
  <c r="R107"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132"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H195" i="5"/>
  <c r="F195" i="5"/>
  <c r="E195" i="5"/>
  <c r="X195" i="5" s="1"/>
  <c r="R195" i="5"/>
  <c r="I195" i="5"/>
  <c r="J195" i="5"/>
  <c r="G195" i="5"/>
  <c r="R67" i="5"/>
  <c r="X67" i="5"/>
  <c r="R19" i="5"/>
  <c r="X19" i="5"/>
  <c r="X35" i="5"/>
  <c r="R35" i="5"/>
  <c r="R139" i="5"/>
  <c r="X139" i="5"/>
  <c r="E193" i="5"/>
  <c r="X193" i="5" s="1"/>
  <c r="F193" i="5"/>
  <c r="H227" i="5"/>
  <c r="E227" i="5"/>
  <c r="X227" i="5" s="1"/>
  <c r="R227" i="5"/>
  <c r="F227" i="5"/>
  <c r="J227" i="5"/>
  <c r="I227" i="5"/>
  <c r="R41" i="5"/>
  <c r="X41" i="5"/>
  <c r="R143" i="5"/>
  <c r="X143" i="5"/>
  <c r="X177" i="5"/>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R173" i="5"/>
  <c r="R93" i="5"/>
  <c r="X93" i="5"/>
  <c r="R99" i="5"/>
  <c r="X99" i="5"/>
  <c r="R135" i="5"/>
  <c r="X135" i="5"/>
  <c r="X159" i="5"/>
  <c r="R159" i="5"/>
  <c r="I373" i="5"/>
  <c r="R373" i="5"/>
  <c r="J373" i="5"/>
  <c r="H373" i="5"/>
  <c r="F373" i="5"/>
  <c r="E373" i="5"/>
  <c r="X373" i="5" s="1"/>
  <c r="X27" i="5"/>
  <c r="R27" i="5"/>
  <c r="R83" i="5"/>
  <c r="X83" i="5"/>
  <c r="R51" i="5"/>
  <c r="X51" i="5"/>
  <c r="R77" i="5"/>
  <c r="X77" i="5"/>
  <c r="R89" i="5"/>
  <c r="X89" i="5"/>
  <c r="X129" i="5"/>
  <c r="H199" i="5"/>
  <c r="R199" i="5"/>
  <c r="J199" i="5"/>
  <c r="I199" i="5"/>
  <c r="F199" i="5"/>
  <c r="G199" i="5"/>
  <c r="E199" i="5"/>
  <c r="X199" i="5" s="1"/>
  <c r="X131" i="5"/>
  <c r="R131" i="5"/>
  <c r="R57" i="5"/>
  <c r="X57" i="5"/>
  <c r="R105" i="5"/>
  <c r="X105" i="5"/>
  <c r="X119" i="5"/>
  <c r="R119" i="5"/>
  <c r="G197" i="5"/>
  <c r="R197" i="5"/>
  <c r="F197" i="5"/>
  <c r="H223" i="5"/>
  <c r="R223" i="5"/>
  <c r="J223" i="5"/>
  <c r="F223" i="5"/>
  <c r="I223" i="5"/>
  <c r="E223" i="5"/>
  <c r="X223" i="5" s="1"/>
  <c r="R229" i="5"/>
  <c r="F229" i="5"/>
  <c r="E229" i="5"/>
  <c r="X229" i="5" s="1"/>
  <c r="R337" i="5"/>
  <c r="J337" i="5"/>
  <c r="H337" i="5"/>
  <c r="F337" i="5"/>
  <c r="E337" i="5"/>
  <c r="X337" i="5" s="1"/>
  <c r="X31" i="5"/>
  <c r="X113" i="5"/>
  <c r="R113" i="5"/>
  <c r="R155" i="5"/>
  <c r="X155" i="5"/>
  <c r="H203" i="5"/>
  <c r="R203" i="5"/>
  <c r="J203" i="5"/>
  <c r="I203" i="5"/>
  <c r="E203" i="5"/>
  <c r="X203" i="5" s="1"/>
  <c r="F203" i="5"/>
  <c r="R249" i="5"/>
  <c r="E249" i="5"/>
  <c r="X249" i="5" s="1"/>
  <c r="F249" i="5"/>
  <c r="R39" i="5"/>
  <c r="R5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X98" i="5"/>
  <c r="X142"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X45" i="5"/>
  <c r="X55" i="5"/>
  <c r="X115" i="5"/>
  <c r="AB118" i="5"/>
  <c r="AB130" i="5"/>
  <c r="X138"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X70" i="5"/>
  <c r="R79" i="5"/>
  <c r="X86" i="5"/>
  <c r="R95" i="5"/>
  <c r="X103" i="5"/>
  <c r="AB108" i="5"/>
  <c r="X111" i="5"/>
  <c r="AB124" i="5"/>
  <c r="AB128" i="5"/>
  <c r="X137" i="5"/>
  <c r="AB146" i="5"/>
  <c r="R147" i="5"/>
  <c r="X166" i="5"/>
  <c r="X167" i="5"/>
  <c r="AB172" i="5"/>
  <c r="X175" i="5"/>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AB134" i="5"/>
  <c r="AB142" i="5"/>
  <c r="X145" i="5"/>
  <c r="X161"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X49" i="5"/>
  <c r="X65" i="5"/>
  <c r="X81" i="5"/>
  <c r="X110" i="5"/>
  <c r="AB138" i="5"/>
  <c r="AB154" i="5"/>
  <c r="AB158" i="5"/>
  <c r="X174" i="5"/>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X37" i="5"/>
  <c r="X53" i="5"/>
  <c r="X69" i="5"/>
  <c r="X85" i="5"/>
  <c r="X95" i="5"/>
  <c r="R101" i="5"/>
  <c r="R145" i="5"/>
  <c r="X147" i="5"/>
  <c r="AB162" i="5"/>
  <c r="R16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412" i="5"/>
  <c r="X304" i="5"/>
  <c r="AB23" i="5"/>
  <c r="X28" i="5"/>
  <c r="V112" i="5"/>
  <c r="AB115" i="5"/>
  <c r="R146" i="5"/>
  <c r="V176" i="5"/>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AB105" i="5"/>
  <c r="R114" i="5"/>
  <c r="AB137" i="5"/>
  <c r="V144" i="5"/>
  <c r="AB147" i="5"/>
  <c r="AB169" i="5"/>
  <c r="R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X20" i="5"/>
  <c r="AB20" i="5"/>
  <c r="R21" i="5"/>
  <c r="AB28" i="5"/>
  <c r="R29" i="5"/>
  <c r="AB34" i="5"/>
  <c r="AB38" i="5"/>
  <c r="AB42" i="5"/>
  <c r="AB46" i="5"/>
  <c r="AB50" i="5"/>
  <c r="AB54" i="5"/>
  <c r="AB58" i="5"/>
  <c r="AB62" i="5"/>
  <c r="AB66" i="5"/>
  <c r="AB70" i="5"/>
  <c r="AB74" i="5"/>
  <c r="AB78" i="5"/>
  <c r="AB82" i="5"/>
  <c r="AB86" i="5"/>
  <c r="AB90" i="5"/>
  <c r="AB94" i="5"/>
  <c r="AB98" i="5"/>
  <c r="AB104" i="5"/>
  <c r="X114" i="5"/>
  <c r="AB117" i="5"/>
  <c r="V124" i="5"/>
  <c r="X125" i="5"/>
  <c r="R126" i="5"/>
  <c r="AB127" i="5"/>
  <c r="AB136" i="5"/>
  <c r="X146" i="5"/>
  <c r="AB149" i="5"/>
  <c r="V156" i="5"/>
  <c r="X157" i="5"/>
  <c r="R158" i="5"/>
  <c r="AB159" i="5"/>
  <c r="AB168" i="5"/>
  <c r="X178" i="5"/>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AB21" i="5"/>
  <c r="AB29" i="5"/>
  <c r="AB35" i="5"/>
  <c r="AB39" i="5"/>
  <c r="AB43" i="5"/>
  <c r="AB47" i="5"/>
  <c r="AB51" i="5"/>
  <c r="AB55" i="5"/>
  <c r="AB59" i="5"/>
  <c r="AB63" i="5"/>
  <c r="AB67" i="5"/>
  <c r="AB71" i="5"/>
  <c r="AB75" i="5"/>
  <c r="AB79" i="5"/>
  <c r="AB83" i="5"/>
  <c r="AB87" i="5"/>
  <c r="AB91" i="5"/>
  <c r="AB95" i="5"/>
  <c r="AB99" i="5"/>
  <c r="S99" i="5"/>
  <c r="V104" i="5"/>
  <c r="R106" i="5"/>
  <c r="AB107" i="5"/>
  <c r="AB116" i="5"/>
  <c r="AB129" i="5"/>
  <c r="V136" i="5"/>
  <c r="R138" i="5"/>
  <c r="AB139" i="5"/>
  <c r="AB148" i="5"/>
  <c r="AB161" i="5"/>
  <c r="V168" i="5"/>
  <c r="R170" i="5"/>
  <c r="AB171" i="5"/>
  <c r="T171"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AB119" i="5"/>
  <c r="V148" i="5"/>
  <c r="X149" i="5"/>
  <c r="AB151" i="5"/>
  <c r="AB173"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R118" i="5"/>
  <c r="X5" i="5"/>
  <c r="X118" i="5"/>
  <c r="AB121" i="5"/>
  <c r="V128" i="5"/>
  <c r="R130" i="5"/>
  <c r="AB131" i="5"/>
  <c r="AB153" i="5"/>
  <c r="V160" i="5"/>
  <c r="R162" i="5"/>
  <c r="AB163"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AB109" i="5"/>
  <c r="X117" i="5"/>
  <c r="AB141" i="5"/>
  <c r="R150" i="5"/>
  <c r="AB19" i="5"/>
  <c r="X21"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X130" i="5"/>
  <c r="AB133" i="5"/>
  <c r="V140" i="5"/>
  <c r="X141" i="5"/>
  <c r="R142" i="5"/>
  <c r="AB143" i="5"/>
  <c r="AB152" i="5"/>
  <c r="X162" i="5"/>
  <c r="AB165" i="5"/>
  <c r="V172" i="5"/>
  <c r="X173" i="5"/>
  <c r="R174" i="5"/>
  <c r="AB175" i="5"/>
  <c r="T175"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X121" i="5"/>
  <c r="AB123" i="5"/>
  <c r="AB145" i="5"/>
  <c r="R149" i="5"/>
  <c r="V152" i="5"/>
  <c r="X153" i="5"/>
  <c r="R154" i="5"/>
  <c r="AB155"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AB41" i="5"/>
  <c r="AB49" i="5"/>
  <c r="AB77" i="5"/>
  <c r="AB85" i="5"/>
  <c r="AB93" i="5"/>
  <c r="AB97" i="5"/>
  <c r="R122" i="5"/>
  <c r="R18" i="5"/>
  <c r="X22" i="5"/>
  <c r="R23" i="5"/>
  <c r="R26" i="5"/>
  <c r="X30" i="5"/>
  <c r="R31" i="5"/>
  <c r="X36" i="5"/>
  <c r="X40" i="5"/>
  <c r="X44" i="5"/>
  <c r="X48" i="5"/>
  <c r="X52" i="5"/>
  <c r="X56" i="5"/>
  <c r="X60" i="5"/>
  <c r="X64" i="5"/>
  <c r="X68" i="5"/>
  <c r="X72" i="5"/>
  <c r="X76" i="5"/>
  <c r="X80" i="5"/>
  <c r="X84" i="5"/>
  <c r="X88" i="5"/>
  <c r="X92" i="5"/>
  <c r="X96" i="5"/>
  <c r="X101" i="5"/>
  <c r="R102" i="5"/>
  <c r="AB103" i="5"/>
  <c r="AB112" i="5"/>
  <c r="X122" i="5"/>
  <c r="AB125" i="5"/>
  <c r="R129" i="5"/>
  <c r="V132" i="5"/>
  <c r="X133" i="5"/>
  <c r="R134" i="5"/>
  <c r="AB135" i="5"/>
  <c r="AB144" i="5"/>
  <c r="X154" i="5"/>
  <c r="AB157" i="5"/>
  <c r="R161" i="5"/>
  <c r="V164" i="5"/>
  <c r="X165" i="5"/>
  <c r="R166" i="5"/>
  <c r="AB167"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106" i="5"/>
  <c r="S170" i="5"/>
  <c r="S40" i="5"/>
  <c r="S176" i="5"/>
  <c r="T140" i="5"/>
  <c r="S52" i="5"/>
  <c r="T146" i="5"/>
  <c r="S36" i="5"/>
  <c r="S115" i="5"/>
  <c r="S169" i="5"/>
  <c r="S21" i="5"/>
  <c r="S29" i="5"/>
  <c r="S39" i="5"/>
  <c r="T43" i="5"/>
  <c r="S55" i="5"/>
  <c r="T59" i="5"/>
  <c r="S71" i="5"/>
  <c r="T75" i="5"/>
  <c r="S87" i="5"/>
  <c r="T91" i="5"/>
  <c r="T32" i="5"/>
  <c r="S119" i="5"/>
  <c r="T151" i="5"/>
  <c r="S131" i="5"/>
  <c r="S163" i="5"/>
  <c r="S27" i="5"/>
  <c r="S111" i="5"/>
  <c r="S133" i="5"/>
  <c r="S31" i="5"/>
  <c r="S37" i="5"/>
  <c r="S53" i="5"/>
  <c r="S61" i="5"/>
  <c r="S69" i="5"/>
  <c r="S81" i="5"/>
  <c r="T123" i="5"/>
  <c r="T156" i="5"/>
  <c r="S41" i="5"/>
  <c r="S77" i="5"/>
  <c r="S93" i="5"/>
  <c r="T34" i="5"/>
  <c r="T42" i="5"/>
  <c r="T50" i="5"/>
  <c r="T58" i="5"/>
  <c r="T66" i="5"/>
  <c r="T74" i="5"/>
  <c r="T82" i="5"/>
  <c r="T90" i="5"/>
  <c r="T98" i="5"/>
  <c r="T103" i="5"/>
  <c r="S116" i="5"/>
  <c r="T136" i="5"/>
  <c r="T167" i="5"/>
  <c r="T102" i="5"/>
  <c r="S80" i="5"/>
  <c r="S28" i="5"/>
  <c r="T122" i="5"/>
  <c r="T144" i="5"/>
  <c r="S166" i="5"/>
  <c r="S110" i="5"/>
  <c r="S152" i="5"/>
  <c r="T134" i="5"/>
  <c r="S56" i="5"/>
  <c r="S88" i="5"/>
  <c r="T114" i="5"/>
  <c r="S18" i="5"/>
  <c r="S108" i="5"/>
  <c r="T127" i="5"/>
  <c r="S140" i="5"/>
  <c r="T159" i="5"/>
  <c r="S172" i="5"/>
  <c r="S35" i="5"/>
  <c r="T39" i="5"/>
  <c r="S51" i="5"/>
  <c r="T55" i="5"/>
  <c r="S67" i="5"/>
  <c r="T71" i="5"/>
  <c r="S83" i="5"/>
  <c r="T87" i="5"/>
  <c r="S129" i="5"/>
  <c r="S161" i="5"/>
  <c r="S151" i="5"/>
  <c r="T132" i="5"/>
  <c r="T164" i="5"/>
  <c r="T24" i="5"/>
  <c r="S141" i="5"/>
  <c r="S19" i="5"/>
  <c r="T27" i="5"/>
  <c r="S101" i="5"/>
  <c r="S156" i="5"/>
  <c r="S25" i="5"/>
  <c r="T105" i="5"/>
  <c r="S123" i="5"/>
  <c r="T31" i="5"/>
  <c r="T137" i="5"/>
  <c r="S103" i="5"/>
  <c r="T117" i="5"/>
  <c r="S157" i="5"/>
  <c r="S167" i="5"/>
  <c r="T6" i="5"/>
  <c r="T76" i="5"/>
  <c r="T44" i="5"/>
  <c r="T48" i="5"/>
  <c r="T130" i="5"/>
  <c r="S144" i="5"/>
  <c r="T170" i="5"/>
  <c r="T112" i="5"/>
  <c r="S20" i="5"/>
  <c r="T126" i="5"/>
  <c r="S100" i="5"/>
  <c r="S160" i="5"/>
  <c r="S68" i="5"/>
  <c r="S164" i="5"/>
  <c r="T154" i="5"/>
  <c r="S30" i="5"/>
  <c r="S137" i="5"/>
  <c r="T147" i="5"/>
  <c r="S127" i="5"/>
  <c r="S159" i="5"/>
  <c r="T21" i="5"/>
  <c r="T29" i="5"/>
  <c r="T35" i="5"/>
  <c r="S47" i="5"/>
  <c r="T51" i="5"/>
  <c r="S63" i="5"/>
  <c r="T67" i="5"/>
  <c r="S79" i="5"/>
  <c r="T83" i="5"/>
  <c r="S95" i="5"/>
  <c r="T99" i="5"/>
  <c r="T107" i="5"/>
  <c r="T139" i="5"/>
  <c r="S173" i="5"/>
  <c r="S121" i="5"/>
  <c r="S153" i="5"/>
  <c r="S109" i="5"/>
  <c r="T30" i="5"/>
  <c r="S124" i="5"/>
  <c r="T143" i="5"/>
  <c r="S175" i="5"/>
  <c r="S45" i="5"/>
  <c r="S57" i="5"/>
  <c r="S65" i="5"/>
  <c r="S73" i="5"/>
  <c r="S89" i="5"/>
  <c r="S113" i="5"/>
  <c r="T124" i="5"/>
  <c r="T155" i="5"/>
  <c r="S33" i="5"/>
  <c r="S49" i="5"/>
  <c r="S85" i="5"/>
  <c r="S97" i="5"/>
  <c r="T38" i="5"/>
  <c r="T46" i="5"/>
  <c r="T54" i="5"/>
  <c r="T62" i="5"/>
  <c r="T70" i="5"/>
  <c r="T78" i="5"/>
  <c r="T86" i="5"/>
  <c r="T94" i="5"/>
  <c r="T104" i="5"/>
  <c r="T135" i="5"/>
  <c r="S148" i="5"/>
  <c r="T168" i="5"/>
  <c r="T5" i="5"/>
  <c r="T92" i="5"/>
  <c r="S60" i="5"/>
  <c r="S64" i="5"/>
  <c r="T96" i="5"/>
  <c r="S26" i="5"/>
  <c r="S112" i="5"/>
  <c r="T166" i="5"/>
  <c r="S178" i="5"/>
  <c r="S150" i="5"/>
  <c r="S132" i="5"/>
  <c r="T118" i="5"/>
  <c r="S84" i="5"/>
  <c r="T142" i="5"/>
  <c r="T138" i="5"/>
  <c r="T158" i="5"/>
  <c r="S72" i="5"/>
  <c r="T162" i="5"/>
  <c r="S23" i="5"/>
  <c r="T115" i="5"/>
  <c r="S105" i="5"/>
  <c r="S147" i="5"/>
  <c r="S117" i="5"/>
  <c r="T128" i="5"/>
  <c r="S149" i="5"/>
  <c r="T160" i="5"/>
  <c r="T18" i="5"/>
  <c r="S24" i="5"/>
  <c r="S32" i="5"/>
  <c r="S43" i="5"/>
  <c r="T47" i="5"/>
  <c r="S59" i="5"/>
  <c r="T63" i="5"/>
  <c r="S75" i="5"/>
  <c r="T79" i="5"/>
  <c r="S91" i="5"/>
  <c r="T95" i="5"/>
  <c r="S107" i="5"/>
  <c r="S139" i="5"/>
  <c r="S171" i="5"/>
  <c r="T23" i="5"/>
  <c r="T119" i="5"/>
  <c r="T131" i="5"/>
  <c r="T163" i="5"/>
  <c r="T22" i="5"/>
  <c r="T111" i="5"/>
  <c r="S143" i="5"/>
  <c r="S165" i="5"/>
  <c r="T25" i="5"/>
  <c r="S145" i="5"/>
  <c r="S155" i="5"/>
  <c r="S125" i="5"/>
  <c r="S135" i="5"/>
  <c r="T149" i="5"/>
  <c r="C11" i="6" l="1"/>
  <c r="C7" i="6"/>
  <c r="C12" i="6"/>
  <c r="B32" i="6"/>
  <c r="C10" i="6"/>
  <c r="C9" i="6"/>
  <c r="C8" i="6"/>
  <c r="E2409" i="5"/>
  <c r="X2409" i="5" s="1"/>
  <c r="I2116" i="5"/>
  <c r="R1774" i="5"/>
  <c r="R1140" i="5"/>
  <c r="H869" i="5"/>
  <c r="G869" i="5"/>
  <c r="E852" i="5"/>
  <c r="X852" i="5" s="1"/>
  <c r="R754" i="5"/>
  <c r="J439" i="5"/>
  <c r="J411" i="5"/>
  <c r="J293" i="5"/>
  <c r="H277" i="5"/>
  <c r="X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R87"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X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G194"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X239" i="5" s="1"/>
  <c r="I391" i="5"/>
  <c r="F391" i="5"/>
  <c r="G191" i="5"/>
  <c r="F915" i="5"/>
  <c r="H712" i="5"/>
  <c r="H427" i="5"/>
  <c r="H194" i="5"/>
  <c r="I2213" i="5"/>
  <c r="R2213" i="5"/>
  <c r="J2213" i="5"/>
  <c r="H2213" i="5"/>
  <c r="F2213" i="5"/>
  <c r="J2381" i="5"/>
  <c r="I2381" i="5"/>
  <c r="E2381" i="5"/>
  <c r="X2381" i="5" s="1"/>
  <c r="J1309" i="5"/>
  <c r="I1309" i="5"/>
  <c r="J1325" i="5"/>
  <c r="F1325" i="5"/>
  <c r="X43" i="5"/>
  <c r="R43" i="5"/>
  <c r="R91"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X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R151" i="5"/>
  <c r="X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R132" i="5"/>
  <c r="X132" i="5"/>
  <c r="R402" i="5"/>
  <c r="J402" i="5"/>
  <c r="I402" i="5"/>
  <c r="H402" i="5"/>
  <c r="F402" i="5"/>
  <c r="E402" i="5"/>
  <c r="X402" i="5" s="1"/>
  <c r="G355" i="5"/>
  <c r="J204" i="5"/>
  <c r="H204" i="5"/>
  <c r="F204" i="5"/>
  <c r="I204" i="5"/>
  <c r="E204" i="5"/>
  <c r="X204" i="5" s="1"/>
  <c r="R204" i="5"/>
  <c r="R116" i="5"/>
  <c r="X116" i="5"/>
  <c r="R104" i="5"/>
  <c r="X10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R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X120" i="5"/>
  <c r="R120" i="5"/>
  <c r="X140" i="5"/>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R144" i="5"/>
  <c r="X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R124" i="5"/>
  <c r="X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X172" i="5"/>
  <c r="R172" i="5"/>
  <c r="R160" i="5"/>
  <c r="X160" i="5"/>
  <c r="J180" i="5"/>
  <c r="H180" i="5"/>
  <c r="F180" i="5"/>
  <c r="R180" i="5"/>
  <c r="I180" i="5"/>
  <c r="E180" i="5"/>
  <c r="X180" i="5" s="1"/>
  <c r="J200" i="5"/>
  <c r="H200" i="5"/>
  <c r="F200" i="5"/>
  <c r="R200" i="5"/>
  <c r="I200" i="5"/>
  <c r="E200" i="5"/>
  <c r="X200" i="5" s="1"/>
  <c r="R156" i="5"/>
  <c r="X156" i="5"/>
  <c r="E308" i="5"/>
  <c r="X308" i="5" s="1"/>
  <c r="J308" i="5"/>
  <c r="R308" i="5"/>
  <c r="H308" i="5"/>
  <c r="G308" i="5"/>
  <c r="F308" i="5"/>
  <c r="I308" i="5"/>
  <c r="R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R148" i="5"/>
  <c r="X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R164" i="5"/>
  <c r="X164" i="5"/>
  <c r="E339" i="5"/>
  <c r="X339" i="5" s="1"/>
  <c r="R339" i="5"/>
  <c r="H339" i="5"/>
  <c r="F339" i="5"/>
  <c r="J339" i="5"/>
  <c r="I339" i="5"/>
  <c r="X152" i="5"/>
  <c r="R152" i="5"/>
  <c r="J212" i="5"/>
  <c r="I212" i="5"/>
  <c r="H212" i="5"/>
  <c r="F212" i="5"/>
  <c r="E212" i="5"/>
  <c r="X212" i="5" s="1"/>
  <c r="R212" i="5"/>
  <c r="R168" i="5"/>
  <c r="X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X108" i="5"/>
  <c r="R108" i="5"/>
  <c r="G212" i="5"/>
  <c r="R128" i="5"/>
  <c r="X128" i="5"/>
  <c r="R136" i="5"/>
  <c r="X136" i="5"/>
  <c r="E320" i="5"/>
  <c r="X320" i="5" s="1"/>
  <c r="J320" i="5"/>
  <c r="F320" i="5"/>
  <c r="R320" i="5"/>
  <c r="I320" i="5"/>
  <c r="H320" i="5"/>
  <c r="R112" i="5"/>
  <c r="X112" i="5"/>
  <c r="S6" i="5"/>
  <c r="S5" i="5"/>
  <c r="H46" i="6" l="1"/>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9" i="5"/>
  <c r="T8" i="5"/>
  <c r="T17" i="5"/>
  <c r="T15" i="5"/>
  <c r="T7" i="5"/>
  <c r="T10" i="5"/>
  <c r="T16" i="5"/>
  <c r="T13" i="5"/>
  <c r="T11" i="5"/>
  <c r="T12" i="5"/>
  <c r="T14" i="5"/>
  <c r="X13" i="5" l="1"/>
  <c r="X10" i="5"/>
  <c r="D65" i="6"/>
  <c r="X9" i="5"/>
  <c r="X12" i="5"/>
  <c r="X14" i="5"/>
  <c r="X17" i="5"/>
  <c r="D66" i="6"/>
  <c r="C67" i="6"/>
  <c r="X11" i="5"/>
  <c r="X15" i="5"/>
  <c r="X8" i="5"/>
  <c r="X7" i="5"/>
  <c r="G69" i="6"/>
  <c r="X16" i="5"/>
  <c r="D55" i="6"/>
  <c r="C55" i="6"/>
  <c r="D56" i="6"/>
  <c r="C56" i="6"/>
  <c r="S16" i="5"/>
  <c r="S9" i="5"/>
  <c r="S12" i="5"/>
  <c r="S13" i="5"/>
  <c r="S11" i="5"/>
  <c r="S7" i="5"/>
  <c r="S15" i="5"/>
  <c r="S17" i="5"/>
  <c r="S8" i="5"/>
  <c r="S10" i="5"/>
  <c r="S14" i="5"/>
  <c r="H69" i="6" l="1"/>
  <c r="H70" i="6" s="1"/>
  <c r="D2" i="6" s="1"/>
  <c r="C69"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<sst xmlns="http://schemas.openxmlformats.org/spreadsheetml/2006/main" count="23356" uniqueCount="15616">
  <si>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</si>
  <si>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</si>
  <si>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</si>
  <si>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</si>
  <si>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</si>
  <si>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</si>
  <si>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</si>
  <si>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</si>
  <si>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</si>
  <si>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</si>
  <si>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</si>
  <si>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</si>
  <si>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</si>
  <si>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</si>
  <si>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</si>
  <si>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</si>
  <si>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</si>
  <si>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</si>
  <si>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</si>
  <si>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</si>
  <si>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</si>
  <si>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</si>
  <si>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</si>
  <si>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</si>
  <si>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</si>
  <si>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</si>
  <si>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</si>
  <si>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</si>
  <si>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</si>
  <si>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</si>
  <si>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</si>
  <si>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</si>
  <si>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</si>
  <si>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</si>
  <si>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</si>
  <si>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</si>
  <si>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</si>
  <si>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</si>
  <si>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</si>
  <si>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</si>
  <si>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</si>
  <si>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</si>
  <si>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</si>
  <si>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</si>
  <si>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</si>
  <si>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</si>
  <si>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</si>
  <si>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</si>
  <si>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</si>
  <si>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</si>
  <si>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</si>
  <si>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</si>
  <si>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</si>
  <si>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</si>
  <si>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</si>
  <si>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</si>
  <si>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</si>
  <si>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</si>
  <si>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</si>
  <si>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</si>
  <si>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</si>
  <si>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</si>
  <si>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</si>
  <si>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</si>
  <si>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</si>
  <si>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</si>
  <si>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</si>
  <si>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</si>
  <si>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</si>
  <si>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</si>
  <si>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</si>
  <si>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</si>
  <si>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</si>
  <si>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</si>
  <si>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</si>
  <si>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</si>
  <si>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</si>
  <si>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</si>
  <si>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</si>
  <si>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</si>
  <si>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</si>
  <si>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</si>
  <si>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</si>
  <si>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</si>
  <si>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</si>
  <si>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</si>
  <si>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</si>
  <si>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</si>
  <si>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</si>
  <si>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</si>
  <si>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</si>
  <si>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</si>
  <si>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</si>
  <si>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</si>
  <si>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</si>
  <si>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</si>
  <si>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</si>
  <si>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</si>
  <si>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</si>
  <si>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</si>
  <si>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</si>
  <si>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</si>
  <si>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</si>
  <si>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</si>
  <si>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</si>
  <si>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</si>
  <si>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</si>
  <si>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</si>
  <si>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</si>
  <si>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</si>
  <si>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</si>
  <si>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</si>
  <si>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</si>
  <si>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</si>
  <si>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</si>
  <si>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</si>
  <si>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</si>
  <si>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</si>
  <si>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</si>
  <si>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</si>
  <si>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</si>
  <si>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</si>
  <si>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</si>
  <si>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</si>
  <si>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</si>
  <si>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</si>
  <si>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</si>
  <si>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</si>
  <si>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</si>
  <si>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</si>
  <si>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</si>
  <si>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</si>
  <si>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</si>
  <si>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</si>
  <si>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</si>
  <si>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</si>
  <si>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</si>
  <si>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</si>
  <si>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</si>
  <si>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</si>
  <si>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</si>
  <si>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</si>
  <si>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</si>
  <si>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</si>
  <si>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</si>
  <si>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</si>
  <si>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</si>
  <si>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</si>
  <si>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</si>
  <si>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</si>
  <si>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</si>
  <si>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</si>
  <si>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</si>
  <si>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</si>
  <si>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</si>
  <si>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</si>
  <si>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</si>
  <si>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</si>
  <si>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</si>
  <si>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</si>
  <si>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</si>
  <si>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</si>
  <si>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</si>
  <si>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</si>
  <si>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</si>
  <si>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</si>
  <si>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</si>
  <si>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</si>
  <si>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</si>
  <si>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</si>
  <si>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</si>
  <si>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</si>
  <si>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</si>
  <si>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</si>
  <si>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</si>
  <si>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</si>
  <si>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</si>
  <si>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</si>
  <si>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</si>
  <si>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</si>
  <si>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</si>
  <si>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</si>
  <si>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</si>
  <si>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</si>
  <si>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</si>
  <si>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</si>
  <si>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</si>
  <si>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</si>
  <si>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</si>
  <si>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</si>
  <si>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</si>
  <si>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</si>
  <si>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</si>
  <si>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</si>
  <si>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</si>
  <si>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</si>
  <si>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</si>
  <si>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</si>
  <si>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</si>
  <si>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</si>
  <si>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</si>
  <si>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</si>
  <si>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</si>
  <si>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</si>
  <si>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</si>
  <si>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</si>
  <si>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</si>
  <si>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</si>
  <si>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</si>
  <si>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</si>
  <si>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</si>
  <si>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</si>
  <si>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</si>
  <si>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</si>
  <si>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</si>
  <si>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</si>
  <si>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</si>
  <si>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</si>
  <si>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</si>
  <si>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</si>
  <si>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</si>
  <si>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</si>
  <si>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</si>
  <si>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</si>
  <si>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</si>
  <si>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</si>
  <si>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</si>
  <si>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</si>
  <si>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</si>
  <si>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</si>
  <si>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</si>
  <si>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</si>
  <si>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</si>
  <si>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</si>
  <si>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</si>
  <si>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</si>
  <si>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</si>
  <si>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</si>
  <si>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</si>
  <si>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</si>
  <si>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</si>
  <si>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</si>
  <si>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</si>
  <si>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</si>
  <si>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</si>
  <si>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</si>
  <si>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</si>
  <si>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</si>
  <si>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</si>
  <si>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</si>
  <si>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</si>
  <si>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</si>
  <si>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</si>
  <si>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</si>
  <si>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</si>
  <si>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</si>
  <si>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</si>
  <si>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</si>
  <si>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</si>
  <si>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</si>
  <si>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</si>
  <si>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</si>
  <si>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</si>
  <si>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</si>
  <si>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</si>
  <si>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</si>
  <si>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</si>
  <si>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</si>
  <si>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</si>
  <si>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</si>
  <si>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</si>
  <si>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</si>
  <si>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</si>
  <si>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</si>
  <si>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</si>
  <si>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</si>
  <si>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</si>
  <si>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</si>
  <si>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</si>
  <si>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</si>
  <si>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</si>
  <si>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</si>
  <si>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</si>
  <si>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</si>
  <si>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</si>
  <si>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</si>
  <si>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</si>
  <si>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</si>
  <si>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</si>
  <si>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</si>
  <si>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</si>
  <si>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</si>
  <si>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</si>
  <si>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</si>
  <si>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</si>
  <si>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</si>
  <si>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</si>
  <si>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</si>
  <si>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</si>
  <si>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</si>
  <si>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</si>
  <si>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</si>
  <si>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</si>
  <si>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</si>
  <si>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</si>
  <si>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</si>
  <si>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</si>
  <si>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</si>
  <si>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</si>
  <si>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</si>
  <si>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</si>
  <si>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</si>
  <si>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</si>
  <si>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</si>
  <si>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</si>
  <si>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</si>
  <si>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</si>
  <si>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</si>
  <si>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</si>
  <si>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</si>
  <si>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</si>
  <si>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</si>
  <si>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</si>
  <si>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</si>
  <si>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</si>
  <si>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</si>
  <si>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</si>
  <si>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</si>
  <si>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</si>
  <si>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</si>
  <si>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</si>
  <si>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</si>
  <si>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</si>
  <si>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</si>
  <si>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</si>
  <si>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</si>
  <si>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</si>
  <si>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</si>
  <si>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</si>
  <si>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</si>
  <si>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</si>
  <si>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</si>
  <si>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</si>
  <si>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</si>
  <si>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</si>
  <si>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</si>
  <si>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</si>
  <si>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</si>
  <si>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</si>
  <si>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</si>
  <si>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</si>
  <si>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</si>
  <si>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</si>
  <si>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</si>
  <si>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</si>
  <si>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</si>
  <si>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</si>
  <si>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</si>
  <si>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</si>
  <si>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</si>
  <si>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</si>
  <si>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</si>
  <si>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</si>
  <si>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</si>
  <si>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</si>
  <si>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</si>
  <si>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</si>
  <si>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</si>
  <si>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</si>
  <si>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</si>
  <si>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</si>
  <si>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</si>
  <si>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</si>
  <si>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</si>
  <si>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</si>
  <si>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</si>
  <si>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</si>
  <si>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</si>
  <si>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</si>
  <si>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</si>
  <si>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</si>
  <si>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</si>
  <si>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</si>
  <si>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</si>
  <si>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</si>
  <si>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</si>
  <si>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</si>
  <si>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</si>
  <si>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</si>
  <si>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</si>
  <si>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</si>
  <si>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</si>
  <si>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</si>
  <si>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</si>
  <si>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</si>
  <si>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</si>
  <si>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</si>
  <si>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</si>
  <si>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</si>
  <si>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</si>
  <si>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</si>
  <si>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</si>
  <si>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</si>
  <si>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</si>
  <si>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</si>
  <si>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</si>
  <si>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</si>
  <si>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</si>
  <si>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</si>
  <si>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</si>
  <si>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</si>
  <si>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</si>
  <si>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</si>
  <si>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</si>
  <si>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</si>
  <si>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</si>
  <si>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</si>
  <si>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</si>
  <si>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</si>
  <si>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</si>
  <si>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</si>
  <si>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</si>
  <si>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</si>
  <si>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</si>
  <si>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</si>
  <si>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</si>
  <si>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</si>
  <si>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</si>
  <si>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</si>
  <si>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</si>
  <si>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</si>
  <si>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</si>
  <si>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</si>
  <si>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</si>
  <si>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</si>
  <si>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</si>
  <si>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</si>
  <si>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</si>
  <si>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</si>
  <si>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</si>
  <si>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</si>
  <si>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</si>
  <si>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</si>
  <si>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</si>
  <si>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</si>
  <si>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</si>
  <si>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</si>
  <si>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</si>
  <si>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</si>
  <si>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</si>
  <si>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</si>
  <si>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</si>
  <si>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</si>
  <si>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</si>
  <si>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</si>
  <si>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</si>
  <si>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</si>
  <si>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</si>
  <si>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</si>
  <si>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</si>
  <si>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</si>
  <si>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</si>
  <si>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</si>
  <si>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</si>
  <si>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</si>
  <si>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</si>
  <si>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</si>
  <si>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</si>
  <si>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</si>
  <si>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</si>
  <si>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</si>
  <si>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</si>
  <si>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</si>
  <si>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</si>
  <si>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</si>
  <si>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</si>
  <si>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</si>
  <si>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</si>
  <si>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</si>
  <si>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</si>
  <si>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</si>
  <si>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</si>
  <si>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</si>
  <si>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</si>
  <si>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</si>
  <si>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</si>
  <si>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</si>
  <si>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</si>
  <si>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</si>
  <si>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</si>
  <si>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</si>
  <si>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</si>
  <si>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</si>
  <si>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</si>
  <si>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</si>
  <si>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</si>
  <si>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</si>
  <si>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</si>
  <si>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</si>
  <si>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</si>
  <si>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</si>
  <si>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</si>
  <si>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</si>
  <si>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</si>
  <si>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</si>
  <si>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</si>
  <si>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</si>
  <si>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</si>
  <si>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</si>
  <si>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</si>
  <si>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</si>
  <si>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</si>
  <si>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</si>
  <si>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</si>
  <si>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</si>
  <si>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</si>
  <si>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</si>
  <si>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</si>
  <si>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</si>
  <si>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</si>
  <si>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</si>
  <si>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</si>
  <si>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</si>
  <si>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</si>
  <si>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</si>
  <si>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</si>
  <si>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</si>
  <si>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</si>
  <si>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</si>
  <si>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</si>
  <si>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</si>
  <si>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</si>
  <si>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</si>
  <si>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</si>
  <si>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</si>
  <si>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</si>
  <si>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</si>
  <si>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</si>
  <si>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</si>
  <si>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</si>
  <si>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</si>
  <si>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</si>
  <si>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</si>
  <si>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</si>
  <si>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</si>
  <si>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</si>
  <si>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</si>
  <si>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</si>
  <si>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</si>
  <si>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</si>
  <si>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</si>
  <si>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</si>
  <si>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</si>
  <si>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</si>
  <si>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</si>
  <si>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</si>
  <si>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</si>
  <si>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</si>
  <si>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</si>
  <si>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</si>
  <si>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</si>
  <si>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</si>
  <si>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</si>
  <si>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</si>
  <si>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</si>
  <si>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</si>
  <si>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</si>
  <si>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</si>
  <si>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</si>
  <si>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</si>
  <si>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</si>
  <si>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</si>
  <si>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</si>
  <si>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</si>
  <si>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</si>
  <si>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</si>
  <si>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</si>
  <si>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</si>
  <si>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</si>
  <si>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</si>
  <si>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</si>
  <si>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</si>
  <si>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</si>
  <si>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</si>
  <si>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</si>
  <si>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</si>
  <si>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</si>
  <si>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</si>
  <si>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</si>
  <si>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</si>
  <si>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</si>
  <si>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</si>
  <si>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</si>
  <si>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</si>
  <si>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</si>
  <si>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</si>
  <si>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</si>
  <si>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</si>
  <si>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</si>
  <si>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</si>
  <si>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</si>
  <si>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</si>
  <si>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</si>
  <si>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</si>
  <si>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</si>
  <si>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</si>
  <si>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</si>
  <si>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</si>
  <si>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</si>
  <si>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</si>
  <si>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</si>
  <si>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</si>
  <si>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</si>
  <si>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</si>
  <si>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</si>
  <si>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</si>
  <si>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</si>
  <si>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</si>
  <si>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</si>
  <si>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</si>
  <si>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</si>
  <si>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</si>
  <si>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</si>
  <si>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</si>
  <si>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</si>
  <si>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</si>
  <si>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</si>
  <si>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</si>
  <si>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</si>
  <si>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</si>
  <si>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</si>
  <si>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</si>
  <si>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</si>
  <si>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</si>
  <si>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</si>
  <si>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</si>
  <si>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</si>
  <si>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</si>
  <si>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</si>
  <si>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</si>
  <si>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</si>
  <si>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</si>
  <si>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</si>
  <si>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</si>
  <si>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</si>
  <si>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</si>
  <si>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</si>
  <si>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</si>
  <si>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</si>
  <si>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</si>
  <si>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</si>
  <si>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</si>
  <si>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</si>
  <si>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</si>
  <si>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</si>
  <si>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</si>
  <si>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</si>
  <si>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</si>
  <si>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</si>
  <si>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</si>
  <si>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</si>
  <si>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</si>
  <si>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</si>
  <si>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</si>
  <si>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</si>
  <si>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</si>
  <si>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</si>
  <si>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</si>
  <si>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</si>
  <si>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</si>
  <si>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</si>
  <si>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</si>
  <si>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</si>
  <si>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</si>
  <si>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</si>
  <si>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</si>
  <si>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</si>
  <si>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</si>
  <si>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</si>
  <si>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</si>
  <si>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</si>
  <si>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</si>
  <si>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</si>
  <si>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</si>
  <si>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</si>
  <si>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</si>
  <si>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</si>
  <si>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</si>
  <si>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</si>
  <si>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</si>
  <si>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</si>
  <si>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</si>
  <si>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</si>
  <si>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</si>
  <si>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</si>
  <si>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</si>
  <si>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</si>
  <si>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</si>
  <si>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</si>
  <si>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</si>
  <si>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</si>
  <si>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</si>
  <si>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</si>
  <si>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</si>
  <si>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</si>
  <si>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</si>
  <si>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</si>
  <si>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</si>
  <si>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</si>
  <si>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</si>
  <si>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</si>
  <si>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</si>
  <si>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</si>
  <si>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</si>
  <si>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</si>
  <si>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</si>
  <si>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</si>
  <si>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</si>
  <si>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</si>
  <si>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</si>
  <si>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</si>
  <si>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</si>
  <si>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</si>
  <si>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</si>
  <si>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</si>
  <si>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</si>
  <si>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</si>
  <si>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</si>
  <si>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</si>
  <si>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</si>
  <si>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</si>
  <si>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</si>
  <si>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</si>
  <si>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</si>
  <si>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</si>
  <si>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</si>
  <si>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</si>
  <si>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</si>
  <si>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</si>
  <si>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</si>
  <si>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</si>
  <si>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</si>
  <si>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</si>
  <si>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</si>
  <si>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</si>
  <si>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</si>
  <si>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</si>
  <si>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</si>
  <si>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</si>
  <si>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</si>
  <si>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</si>
  <si>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</si>
  <si>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</si>
  <si>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</si>
  <si>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</si>
  <si>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</si>
  <si>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</si>
  <si>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</si>
  <si>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</si>
  <si>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</si>
  <si>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</si>
  <si>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</si>
  <si>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</si>
  <si>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</si>
  <si>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</si>
  <si>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</si>
  <si>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</si>
  <si>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</si>
  <si>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</si>
  <si>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</si>
  <si>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</si>
  <si>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</si>
  <si>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</si>
  <si>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</si>
  <si>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</si>
  <si>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</si>
  <si>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</si>
  <si>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</si>
  <si>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</si>
  <si>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</si>
  <si>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</si>
  <si>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</si>
  <si>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</si>
  <si>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</si>
  <si>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</si>
  <si>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</si>
  <si>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</si>
  <si>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</si>
  <si>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</si>
  <si>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</si>
  <si>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</si>
  <si>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</si>
  <si>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</si>
  <si>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</si>
  <si>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</si>
  <si>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</si>
  <si>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</si>
  <si>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</si>
  <si>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</si>
  <si>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</si>
  <si>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</si>
  <si>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</si>
  <si>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</si>
  <si>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</si>
  <si>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</si>
  <si>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</si>
  <si>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</si>
  <si>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</si>
  <si>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</si>
  <si>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</si>
  <si>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</si>
  <si>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</si>
  <si>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</si>
  <si>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</si>
  <si>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</si>
  <si>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</si>
  <si>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</si>
  <si>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</si>
  <si>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</si>
  <si>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</si>
  <si>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</si>
  <si>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</si>
  <si>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</si>
  <si>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</si>
  <si>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</si>
  <si>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</si>
  <si>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</si>
  <si>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</si>
  <si>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</si>
  <si>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</si>
  <si>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</si>
  <si>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</si>
  <si>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</si>
  <si>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</si>
  <si>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</si>
  <si>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</si>
  <si>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</si>
  <si>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</si>
  <si>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</si>
  <si>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</si>
  <si>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</si>
  <si>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</si>
  <si>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</si>
  <si>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</si>
  <si>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</si>
  <si>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</si>
  <si>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</si>
  <si>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</si>
  <si>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</si>
  <si>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</si>
  <si>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</si>
  <si>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</si>
  <si>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</si>
  <si>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</si>
  <si>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</si>
  <si>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</si>
  <si>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</si>
  <si>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</si>
  <si>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</si>
  <si>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</si>
  <si>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</si>
  <si>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</si>
  <si>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</si>
  <si>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</si>
  <si>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</si>
  <si>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</si>
  <si>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</si>
  <si>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</si>
  <si>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</si>
  <si>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</si>
  <si>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</si>
  <si>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</si>
  <si>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</si>
  <si>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</si>
  <si>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</si>
  <si>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</si>
  <si>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</si>
  <si>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</si>
  <si>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</si>
  <si>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</si>
  <si>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</si>
  <si>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</si>
  <si>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</si>
  <si>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</si>
  <si>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</si>
  <si>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</si>
  <si>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</si>
  <si>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</si>
  <si>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</si>
  <si>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</si>
  <si>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</si>
  <si>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</si>
  <si>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</si>
  <si>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</si>
  <si>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</si>
  <si>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</si>
  <si>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</si>
  <si>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</si>
  <si>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</si>
  <si>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</si>
  <si>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</si>
  <si>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</si>
  <si>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</si>
  <si>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</si>
  <si>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</si>
  <si>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</si>
  <si>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</si>
  <si>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</si>
  <si>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</si>
  <si>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</si>
  <si>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</si>
  <si>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</si>
  <si>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</si>
  <si>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</si>
  <si>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</si>
  <si>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</si>
  <si>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</si>
  <si>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</si>
  <si>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</si>
  <si>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</si>
  <si>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</si>
  <si>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</si>
  <si>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</si>
  <si>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</si>
  <si>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</si>
  <si>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</si>
  <si>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</si>
  <si>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</si>
  <si>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</si>
  <si>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</si>
  <si>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</si>
  <si>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</si>
  <si>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</si>
  <si>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</si>
  <si>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</si>
  <si>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</si>
  <si>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</si>
  <si>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</si>
  <si>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</si>
  <si>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</si>
  <si>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</si>
  <si>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</si>
  <si>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</si>
  <si>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</si>
  <si>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</si>
  <si>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</si>
  <si>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</si>
  <si>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</si>
  <si>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</si>
  <si>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</si>
  <si>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</si>
  <si>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</si>
  <si>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</si>
  <si>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</si>
  <si>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</si>
  <si>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</si>
  <si>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</si>
  <si>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</si>
  <si>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</si>
  <si>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</si>
  <si>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</si>
  <si>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</si>
  <si>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</si>
  <si>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</si>
  <si>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</si>
  <si>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</si>
  <si>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</si>
  <si>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</si>
  <si>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</si>
  <si>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</si>
  <si>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</si>
  <si>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</si>
  <si>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</si>
  <si>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</si>
  <si>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</si>
  <si>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</si>
  <si>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</si>
  <si>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</si>
  <si>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</si>
  <si>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</si>
  <si>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</si>
  <si>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</si>
  <si>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</si>
  <si>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</si>
  <si>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</si>
  <si>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</si>
  <si>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</si>
  <si>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</si>
  <si>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</si>
  <si>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</si>
  <si>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</si>
  <si>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</si>
  <si>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</si>
  <si>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</si>
  <si>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</si>
  <si>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</si>
  <si>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</si>
  <si>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</si>
  <si>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</si>
  <si>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</si>
  <si>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</si>
  <si>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</si>
  <si>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</si>
  <si>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</si>
  <si>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</si>
  <si>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</si>
  <si>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</si>
  <si>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</si>
  <si>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</si>
  <si>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</si>
  <si>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</si>
  <si>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</si>
  <si>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</si>
  <si>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</si>
  <si>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</si>
  <si>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</si>
  <si>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</si>
  <si>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</si>
  <si>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</si>
  <si>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</si>
  <si>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</si>
  <si>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</si>
  <si>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</si>
  <si>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</si>
  <si>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</si>
  <si>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</si>
  <si>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</si>
  <si>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</si>
  <si>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</si>
  <si>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</si>
  <si>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</si>
  <si>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</si>
  <si>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</si>
  <si>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</si>
  <si>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</si>
  <si>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</si>
  <si>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</si>
  <si>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</si>
  <si>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</si>
  <si>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</si>
  <si>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</si>
  <si>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</si>
  <si>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</si>
  <si>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</si>
  <si>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</si>
  <si>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</si>
  <si>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</si>
  <si>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</si>
  <si>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</si>
  <si>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</si>
  <si>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</si>
  <si>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</si>
  <si>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</si>
  <si>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</si>
  <si>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</si>
  <si>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</si>
  <si>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</si>
  <si>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</si>
  <si>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</si>
  <si>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</si>
  <si>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</si>
  <si>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</si>
  <si>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</si>
  <si>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</si>
  <si>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</si>
  <si>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</si>
  <si>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</si>
  <si>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</si>
  <si>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</si>
  <si>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</si>
  <si>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</si>
  <si>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</si>
  <si>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</si>
  <si>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</si>
  <si>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</si>
  <si>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</si>
  <si>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</si>
  <si>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</si>
  <si>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</si>
  <si>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</si>
  <si>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</si>
  <si>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</si>
  <si>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</si>
  <si>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</si>
  <si>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</si>
  <si>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</si>
  <si>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</si>
  <si>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</si>
  <si>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</si>
  <si>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</si>
  <si>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</si>
  <si>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</si>
  <si>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</si>
  <si>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</si>
  <si>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</si>
  <si>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</si>
  <si>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</si>
  <si>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</si>
  <si>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</si>
  <si>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</si>
  <si>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</si>
  <si>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</si>
  <si>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</si>
  <si>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</si>
  <si>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</si>
  <si>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</si>
  <si>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</si>
  <si>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</si>
  <si>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</si>
  <si>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</si>
  <si>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</si>
  <si>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</si>
  <si>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</si>
  <si>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</si>
  <si>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</si>
  <si>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</si>
  <si>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</si>
  <si>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</si>
  <si>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</si>
  <si>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</si>
  <si>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</si>
  <si>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</si>
  <si>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</si>
  <si>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</si>
  <si>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</si>
  <si>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</si>
  <si>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</si>
  <si>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</si>
  <si>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</si>
  <si>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</si>
  <si>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</si>
  <si>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</si>
  <si>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</si>
  <si>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</si>
  <si>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</si>
  <si>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</si>
  <si>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</si>
  <si>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</si>
  <si>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</si>
  <si>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</si>
  <si>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</si>
  <si>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</si>
  <si>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</si>
  <si>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</si>
  <si>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</si>
  <si>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</si>
  <si>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</si>
  <si>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</si>
  <si>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</si>
  <si>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</si>
  <si>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</si>
  <si>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</si>
  <si>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</si>
  <si>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</si>
  <si>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</si>
  <si>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</si>
  <si>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</si>
  <si>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</si>
  <si>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</si>
  <si>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</si>
  <si>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</si>
  <si>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</si>
  <si>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</si>
  <si>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</si>
  <si>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</si>
  <si>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</si>
  <si>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</si>
  <si>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</si>
  <si>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</si>
  <si>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</si>
  <si>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</si>
  <si>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</si>
  <si>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</si>
  <si>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</si>
  <si>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</si>
  <si>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</si>
  <si>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</si>
  <si>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</si>
  <si>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</si>
  <si>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</si>
  <si>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</si>
  <si>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</si>
  <si>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</si>
  <si>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</si>
  <si>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</si>
  <si>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</si>
  <si>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</si>
  <si>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</si>
  <si>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</si>
  <si>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</si>
  <si>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</si>
  <si>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</si>
  <si>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</si>
  <si>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</si>
  <si>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</si>
  <si>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</si>
  <si>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</si>
  <si>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</si>
  <si>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</si>
  <si>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</si>
  <si>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</si>
  <si>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</si>
  <si>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</si>
  <si>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</si>
  <si>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</si>
  <si>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</si>
  <si>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</si>
  <si>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</si>
  <si>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</si>
  <si>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</si>
  <si>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</si>
  <si>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</si>
  <si>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</si>
  <si>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</si>
  <si>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</si>
  <si>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</si>
  <si>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</si>
  <si>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</si>
  <si>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</si>
  <si>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</si>
  <si>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</si>
  <si>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</si>
  <si>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</si>
  <si>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</si>
  <si>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</si>
  <si>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</si>
  <si>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</si>
  <si>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</si>
  <si>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</si>
  <si>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</si>
  <si>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</si>
  <si>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</si>
  <si>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</si>
  <si>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</si>
  <si>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</si>
  <si>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</si>
  <si>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</si>
  <si>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</si>
  <si>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</si>
  <si>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</si>
  <si>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</si>
  <si>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</si>
  <si>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</si>
  <si>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</si>
  <si>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</si>
  <si>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</si>
  <si>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</si>
  <si>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</si>
  <si>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</si>
  <si>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</si>
  <si>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</si>
  <si>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</si>
  <si>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</si>
  <si>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</si>
  <si>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</si>
  <si>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</si>
  <si>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</si>
  <si>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</si>
  <si>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</si>
  <si>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</si>
  <si>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</si>
  <si>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</si>
  <si>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</si>
  <si>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</si>
  <si>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</si>
  <si>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</si>
  <si>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</si>
  <si>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</si>
  <si>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</si>
  <si>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</si>
  <si>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</si>
  <si>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</si>
  <si>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</si>
  <si>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</si>
  <si>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</si>
  <si>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</si>
  <si>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</si>
  <si>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</si>
  <si>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</si>
  <si>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</si>
  <si>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</si>
  <si>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</si>
  <si>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</si>
  <si>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</si>
  <si>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</si>
  <si>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</si>
  <si>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</si>
  <si>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</si>
  <si>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</si>
  <si>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</si>
  <si>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</si>
  <si>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</si>
  <si>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</si>
  <si>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</si>
  <si>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</si>
  <si>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</si>
  <si>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</si>
  <si>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</si>
  <si>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</si>
  <si>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</si>
  <si>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</si>
  <si>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</si>
  <si>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</si>
  <si>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</si>
  <si>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</si>
  <si>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</si>
  <si>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</si>
  <si>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</si>
  <si>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</si>
  <si>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</si>
  <si>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</si>
  <si>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</si>
  <si>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</si>
  <si>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</si>
  <si>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</si>
  <si>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</si>
  <si>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</si>
  <si>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</si>
  <si>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</si>
  <si>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</si>
  <si>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</si>
  <si>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</si>
  <si>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</si>
  <si>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</si>
  <si>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</si>
  <si>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</si>
  <si>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</si>
  <si>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</si>
  <si>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</si>
  <si>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</si>
  <si>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</si>
  <si>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</si>
  <si>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</si>
  <si>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</si>
  <si>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</si>
  <si>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</si>
  <si>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</si>
  <si>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</si>
  <si>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</si>
  <si>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</si>
  <si>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</si>
  <si>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</si>
  <si>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</si>
  <si>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</si>
  <si>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</si>
  <si>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</si>
  <si>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</si>
  <si>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</si>
  <si>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</si>
  <si>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</si>
  <si>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</si>
  <si>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</si>
  <si>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</si>
  <si>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</si>
  <si>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</si>
  <si>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</si>
  <si>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</si>
  <si>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</si>
  <si>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</si>
  <si>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</si>
  <si>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</si>
  <si>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</si>
  <si>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</si>
  <si>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</si>
  <si>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</si>
  <si>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</si>
  <si>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</si>
  <si>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</si>
  <si>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</si>
  <si>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</si>
  <si>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</si>
  <si>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</si>
  <si>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</si>
  <si>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</si>
  <si>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</si>
  <si>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</si>
  <si>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</si>
  <si>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</si>
  <si>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</si>
  <si>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</si>
  <si>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</si>
  <si>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</si>
  <si>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</si>
  <si>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</si>
  <si>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</si>
  <si>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</si>
  <si>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</si>
  <si>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</si>
  <si>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</si>
  <si>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</si>
  <si>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</si>
  <si>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</si>
  <si>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</si>
  <si>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</si>
  <si>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</si>
  <si>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</si>
  <si>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</si>
  <si>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</si>
  <si>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</si>
  <si>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</si>
  <si>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</si>
  <si>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</si>
  <si>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</si>
  <si>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</si>
  <si>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</si>
  <si>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</si>
  <si>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</si>
  <si>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</si>
  <si>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</si>
  <si>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</si>
  <si>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</si>
  <si>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</si>
  <si>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</si>
  <si>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</si>
  <si>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</si>
  <si>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</si>
  <si>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</si>
  <si>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</si>
  <si>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</si>
  <si>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</si>
  <si>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</si>
  <si>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</si>
  <si>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</si>
  <si>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</si>
  <si>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</si>
  <si>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</si>
  <si>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</si>
  <si>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</si>
  <si>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</si>
  <si>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</si>
  <si>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</si>
  <si>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</si>
  <si>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</si>
  <si>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</si>
  <si>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</si>
  <si>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</si>
  <si>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</si>
  <si>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</si>
  <si>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</si>
  <si>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</si>
  <si>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</si>
  <si>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</si>
  <si>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</si>
  <si>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</si>
  <si>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</si>
  <si>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</si>
  <si>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</si>
  <si>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</si>
  <si>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</si>
  <si>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</si>
  <si>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</si>
  <si>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</si>
  <si>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</si>
  <si>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</si>
  <si>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</si>
  <si>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</si>
  <si>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</si>
  <si>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</si>
  <si>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</si>
  <si>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</si>
  <si>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</si>
  <si>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</si>
  <si>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</si>
  <si>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</si>
  <si>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</si>
  <si>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</si>
  <si>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</si>
  <si>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</si>
  <si>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</si>
  <si>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</si>
  <si>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</si>
  <si>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</si>
  <si>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</si>
  <si>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</si>
  <si>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</si>
  <si>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</si>
  <si>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</si>
  <si>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</si>
  <si>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</si>
  <si>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</si>
  <si>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</si>
  <si>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</si>
  <si>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</si>
  <si>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</si>
  <si>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</si>
  <si>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</si>
  <si>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</si>
  <si>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</si>
  <si>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</si>
  <si>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</si>
  <si>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</si>
  <si>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</si>
  <si>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</si>
  <si>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</si>
  <si>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</si>
  <si>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</si>
  <si>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</si>
  <si>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</si>
  <si>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</si>
  <si>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</si>
  <si>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</si>
  <si>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</si>
  <si>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</si>
  <si>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</si>
  <si>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</si>
  <si>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</si>
  <si>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</si>
  <si>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</si>
  <si>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</si>
  <si>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</si>
  <si>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</si>
  <si>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</si>
  <si>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</si>
  <si>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</si>
  <si>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</si>
  <si>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</si>
  <si>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</si>
  <si>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</si>
  <si>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</si>
  <si>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</si>
  <si>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</si>
  <si>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</si>
  <si>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</si>
  <si>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</si>
  <si>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</si>
  <si>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</si>
  <si>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</si>
  <si>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</si>
  <si>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</si>
  <si>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</si>
  <si>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</si>
  <si>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</si>
  <si>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</si>
  <si>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</si>
  <si>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</si>
  <si>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</si>
  <si>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</si>
  <si>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</si>
  <si>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</si>
  <si>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</si>
  <si>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</si>
  <si>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</si>
  <si>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</si>
  <si>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</si>
  <si>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</si>
  <si>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</si>
  <si>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</si>
  <si>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</si>
  <si>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</si>
  <si>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</si>
  <si>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</si>
  <si>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</si>
  <si>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</si>
  <si>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</si>
  <si>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</si>
  <si>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</si>
  <si>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</si>
  <si>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</si>
  <si>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</si>
  <si>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</si>
  <si>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</si>
  <si>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</si>
  <si>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</si>
  <si>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</si>
  <si>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</si>
  <si>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</si>
  <si>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</si>
  <si>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</si>
  <si>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</si>
  <si>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</si>
  <si>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</si>
  <si>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</si>
  <si>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</si>
  <si>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</si>
  <si>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</si>
  <si>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</si>
  <si>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</si>
  <si>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</si>
  <si>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</si>
  <si>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</si>
  <si>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</si>
  <si>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</si>
  <si>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</si>
  <si>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</si>
  <si>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</si>
  <si>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</si>
  <si>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</si>
  <si>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</si>
  <si>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</si>
  <si>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</si>
  <si>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</si>
  <si>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</si>
  <si>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</si>
  <si>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</si>
  <si>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</si>
  <si>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</si>
  <si>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</si>
  <si>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</si>
  <si>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</si>
  <si>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</si>
  <si>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</si>
  <si>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</si>
  <si>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</si>
  <si>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</si>
  <si>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</si>
  <si>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</si>
  <si>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</si>
  <si>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</si>
  <si>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</si>
  <si>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</si>
  <si>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</si>
  <si>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</si>
  <si>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</si>
  <si>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</si>
  <si>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</si>
  <si>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</si>
  <si>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</si>
  <si>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</si>
  <si>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</si>
  <si>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</si>
  <si>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</si>
  <si>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</si>
  <si>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</si>
  <si>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</si>
  <si>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</si>
  <si>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</si>
  <si>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</si>
  <si>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</si>
  <si>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</si>
  <si>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</si>
  <si>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</si>
  <si>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</si>
  <si>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</si>
  <si>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</si>
  <si>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</si>
  <si>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</si>
  <si>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</si>
  <si>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</si>
  <si>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</si>
  <si>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</si>
  <si>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</si>
  <si>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</si>
  <si>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</si>
  <si>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</si>
  <si>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</si>
  <si>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</si>
  <si>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</si>
  <si>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</si>
  <si>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</si>
  <si>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</si>
  <si>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</si>
  <si>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</si>
  <si>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</si>
  <si>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</si>
  <si>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</si>
  <si>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</si>
  <si>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</si>
  <si>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</si>
  <si>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</si>
  <si>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</si>
  <si>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</si>
  <si>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</si>
  <si>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</si>
  <si>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</si>
  <si>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</si>
  <si>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</si>
  <si>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</si>
  <si>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</si>
  <si>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</si>
  <si>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</si>
  <si>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</si>
  <si>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</si>
  <si>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</si>
  <si>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</si>
  <si>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</si>
  <si>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</si>
  <si>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</si>
  <si>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</si>
  <si>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</si>
  <si>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</si>
  <si>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</si>
  <si>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</si>
  <si>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</si>
  <si>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</si>
  <si>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</si>
  <si>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</si>
  <si>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</si>
  <si>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</si>
  <si>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</si>
  <si>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</si>
  <si>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</si>
  <si>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</si>
  <si>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</si>
  <si>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</si>
  <si>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</si>
  <si>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</si>
  <si>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</si>
  <si>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</si>
  <si>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</si>
  <si>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</si>
  <si>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</si>
  <si>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</si>
  <si>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</si>
  <si>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</si>
  <si>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</si>
  <si>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</si>
  <si>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</si>
  <si>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</si>
  <si>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</si>
  <si>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</si>
  <si>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</si>
  <si>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</si>
  <si>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</si>
  <si>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</si>
  <si>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</si>
  <si>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</si>
  <si>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</si>
  <si>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</si>
  <si>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</si>
  <si>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</si>
  <si>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</si>
  <si>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</si>
  <si>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</si>
  <si>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</si>
  <si>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</si>
  <si>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</si>
  <si>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</si>
  <si>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</si>
  <si>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</si>
  <si>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</si>
  <si>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</si>
  <si>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</si>
  <si>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</si>
  <si>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</si>
  <si>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</si>
  <si>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</si>
  <si>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</si>
  <si>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</si>
  <si>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</si>
  <si>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</si>
  <si>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</si>
  <si>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</si>
  <si>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</si>
  <si>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</si>
  <si>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</si>
  <si>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</si>
  <si>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</si>
  <si>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</si>
  <si>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</si>
  <si>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</si>
  <si>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</si>
  <si>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</si>
  <si>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</si>
  <si>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</si>
  <si>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</si>
  <si>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</si>
  <si>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</si>
  <si>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</si>
  <si>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</si>
  <si>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</si>
  <si>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</si>
  <si>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</si>
  <si>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</si>
  <si>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</si>
  <si>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</si>
  <si>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</si>
  <si>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</si>
  <si>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</si>
  <si>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</si>
  <si>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</si>
  <si>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</si>
  <si>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</si>
  <si>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</si>
  <si>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</si>
  <si>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</si>
  <si>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</si>
  <si>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</si>
  <si>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</si>
  <si>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</si>
  <si>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</si>
  <si>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</si>
  <si>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</si>
  <si>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</si>
  <si>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</si>
  <si>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</si>
  <si>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</si>
  <si>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</si>
  <si>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</si>
  <si>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</si>
  <si>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</si>
  <si>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</si>
  <si>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</si>
  <si>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</si>
  <si>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</si>
  <si>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</si>
  <si>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</si>
  <si>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</si>
  <si>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</si>
  <si>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</si>
  <si>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</si>
  <si>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</si>
  <si>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</si>
  <si>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</si>
  <si>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</si>
  <si>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</si>
  <si>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</si>
  <si>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</si>
  <si>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</si>
  <si>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</si>
  <si>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</si>
  <si>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</si>
  <si>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</si>
  <si>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</si>
  <si>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</si>
  <si>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</si>
  <si>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</si>
  <si>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</si>
  <si>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</si>
  <si>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</si>
  <si>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</si>
  <si>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</si>
  <si>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</si>
  <si>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</si>
  <si>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</si>
  <si>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</si>
  <si>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</si>
  <si>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</si>
  <si>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</si>
  <si>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</si>
  <si>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</si>
  <si>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</si>
  <si>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</si>
  <si>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</si>
  <si>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</si>
  <si>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</si>
  <si>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</si>
  <si>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</si>
  <si>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</si>
  <si>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</si>
  <si>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</si>
  <si>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</si>
  <si>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</si>
  <si>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</si>
  <si>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</si>
  <si>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</si>
  <si>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</si>
  <si>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</si>
  <si>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</si>
  <si>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</si>
  <si>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</si>
  <si>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</si>
  <si>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</si>
  <si>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</si>
  <si>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</si>
  <si>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</si>
  <si>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</si>
  <si>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</si>
  <si>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</si>
  <si>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</si>
  <si>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</si>
  <si>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</si>
  <si>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</si>
  <si>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</si>
  <si>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</si>
  <si>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</si>
  <si>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</si>
  <si>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</si>
  <si>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</si>
  <si>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</si>
  <si>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</si>
  <si>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</si>
  <si>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</si>
  <si>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</si>
  <si>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</si>
  <si>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</si>
  <si>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</si>
  <si>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</si>
  <si>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</si>
  <si>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</si>
  <si>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</si>
  <si>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</si>
  <si>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</si>
  <si>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</si>
  <si>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</si>
  <si>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</si>
  <si>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</si>
  <si>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</si>
  <si>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</si>
  <si>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</si>
  <si>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</si>
  <si>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</si>
  <si>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</si>
  <si>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</si>
  <si>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</si>
  <si>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</si>
  <si>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</si>
  <si>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</si>
  <si>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</si>
  <si>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</si>
  <si>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</si>
  <si>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</si>
  <si>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</si>
  <si>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</si>
  <si>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</si>
  <si>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</si>
  <si>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</si>
  <si>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</si>
  <si>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</si>
  <si>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</si>
  <si>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</si>
  <si>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</si>
  <si>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</si>
  <si>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</si>
  <si>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</si>
  <si>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</si>
  <si>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</si>
  <si>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</si>
  <si>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</si>
  <si>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</si>
  <si>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</si>
  <si>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</si>
  <si>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</si>
  <si>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</si>
  <si>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</si>
  <si>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</si>
  <si>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</si>
  <si>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</si>
  <si>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</si>
  <si>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</si>
  <si>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</si>
  <si>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</si>
  <si>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</si>
  <si>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</si>
  <si>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</si>
  <si>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</si>
  <si>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</si>
  <si>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</si>
  <si>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</si>
  <si>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</si>
  <si>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</si>
  <si>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</si>
  <si>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</si>
  <si>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</si>
  <si>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</si>
  <si>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</si>
  <si>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</si>
  <si>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</si>
  <si>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</si>
  <si>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</si>
  <si>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</si>
  <si>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</si>
  <si>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</si>
  <si>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</si>
  <si>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</si>
  <si>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</si>
  <si>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</si>
  <si>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</si>
  <si>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</si>
  <si>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</si>
  <si>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</si>
  <si>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</si>
  <si>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</si>
  <si>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</si>
  <si>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</si>
  <si>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</si>
  <si>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</si>
  <si>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</si>
  <si>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</si>
  <si>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</si>
  <si>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</si>
  <si>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</si>
  <si>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</si>
  <si>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</si>
  <si>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</si>
  <si>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</si>
  <si>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</si>
  <si>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</si>
  <si>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</si>
  <si>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</si>
  <si>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</si>
  <si>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</si>
  <si>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</si>
  <si>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</si>
  <si>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</si>
  <si>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</si>
  <si>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</si>
  <si>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</si>
  <si>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</si>
  <si>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</si>
  <si>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</si>
  <si>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</si>
  <si>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</si>
  <si>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</si>
  <si>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</si>
  <si>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</si>
  <si>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</si>
  <si>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</si>
  <si>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</si>
  <si>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</si>
  <si>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</si>
  <si>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</si>
  <si>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</si>
  <si>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</si>
  <si>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</si>
  <si>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</si>
  <si>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</si>
  <si>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</si>
  <si>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</si>
  <si>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</si>
  <si>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</si>
  <si>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</si>
  <si>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</si>
  <si>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</si>
  <si>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</si>
  <si>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</si>
  <si>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</si>
  <si>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</si>
  <si>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</si>
  <si>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</si>
  <si>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</si>
  <si>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</si>
  <si>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</si>
  <si>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</si>
  <si>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</si>
  <si>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</si>
  <si>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</si>
  <si>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</si>
  <si>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</si>
  <si>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</si>
  <si>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</si>
  <si>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</si>
  <si>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</si>
  <si>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</si>
  <si>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</si>
  <si>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</si>
  <si>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</si>
  <si>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</si>
  <si>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</si>
  <si>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</si>
  <si>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</si>
  <si>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</si>
  <si>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</si>
  <si>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</si>
  <si>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</si>
  <si>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</si>
  <si>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</si>
  <si>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</si>
  <si>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</si>
  <si>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</si>
  <si>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</si>
  <si>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</si>
  <si>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</si>
  <si>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</si>
  <si>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</si>
  <si>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</si>
  <si>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</si>
  <si>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</si>
  <si>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</si>
  <si>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</si>
  <si>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</si>
  <si>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</si>
  <si>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</si>
  <si>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</si>
  <si>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</si>
  <si>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</si>
  <si>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</si>
  <si>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</si>
  <si>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</si>
  <si>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</si>
  <si>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</si>
  <si>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</si>
  <si>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</si>
  <si>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</si>
  <si>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</si>
  <si>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</si>
  <si>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</si>
  <si>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</si>
  <si>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</si>
  <si>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</si>
  <si>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</si>
  <si>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</si>
  <si>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</si>
  <si>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</si>
  <si>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</si>
  <si>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</si>
  <si>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</si>
  <si>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</si>
  <si>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</si>
  <si>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</si>
  <si>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</si>
  <si>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</si>
  <si>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</si>
  <si>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</si>
  <si>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</si>
  <si>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</si>
  <si>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</si>
  <si>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</si>
  <si>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</si>
  <si>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</si>
  <si>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</si>
  <si>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</si>
  <si>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</si>
  <si>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</si>
  <si>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</si>
  <si>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</si>
  <si>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</si>
  <si>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</si>
  <si>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</si>
  <si>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</si>
  <si>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</si>
  <si>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</si>
  <si>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</si>
  <si>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</si>
  <si>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</si>
  <si>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</si>
  <si>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</si>
  <si>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</si>
  <si>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</si>
  <si>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</si>
  <si>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</si>
  <si>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</si>
  <si>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</si>
  <si>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</si>
  <si>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</si>
  <si>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</si>
  <si>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</si>
  <si>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</si>
  <si>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</si>
  <si>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</si>
  <si>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</si>
  <si>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</si>
  <si>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</si>
  <si>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</si>
  <si>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</si>
  <si>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</si>
  <si>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</si>
  <si>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</si>
  <si>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</si>
  <si>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</si>
  <si>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</si>
  <si>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</si>
  <si>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</si>
  <si>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</si>
  <si>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</si>
  <si>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</si>
  <si>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</si>
  <si>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</si>
  <si>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</si>
  <si>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</si>
  <si>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</si>
  <si>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</si>
  <si>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</si>
  <si>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</si>
  <si>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</si>
  <si>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</si>
  <si>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</si>
  <si>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</si>
  <si>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</si>
  <si>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</si>
  <si>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</si>
  <si>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</si>
  <si>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</si>
  <si>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</si>
  <si>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</si>
  <si>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</si>
  <si>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</si>
  <si>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</si>
  <si>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</si>
  <si>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</si>
  <si>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</si>
  <si>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</si>
  <si>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</si>
  <si>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</si>
  <si>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</si>
  <si>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</si>
  <si>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</si>
  <si>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</si>
  <si>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</si>
  <si>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</si>
  <si>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</si>
  <si>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</si>
  <si>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</si>
  <si>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</si>
  <si>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</si>
  <si>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</si>
  <si>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</si>
  <si>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</si>
  <si>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</si>
  <si>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</si>
  <si>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</si>
  <si>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</si>
  <si>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</si>
  <si>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</si>
  <si>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</si>
  <si>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</si>
  <si>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</si>
  <si>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</si>
  <si>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</si>
  <si>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</si>
  <si>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</si>
  <si>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</si>
  <si>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</si>
  <si>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</si>
  <si>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</si>
  <si>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</si>
  <si>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</si>
  <si>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</si>
  <si>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</si>
  <si>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</si>
  <si>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</si>
  <si>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</si>
  <si>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</si>
  <si>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</si>
  <si>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</si>
  <si>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</si>
  <si>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</si>
  <si>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</si>
  <si>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</si>
  <si>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</si>
  <si>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</si>
  <si>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</si>
  <si>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</si>
  <si>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</si>
  <si>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</si>
  <si>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</si>
  <si>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</si>
  <si>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</si>
  <si>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</si>
  <si>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</si>
  <si>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</si>
  <si>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</si>
  <si>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</si>
  <si>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</si>
  <si>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</si>
  <si>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</si>
  <si>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</si>
  <si>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</si>
  <si>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</si>
  <si>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</si>
  <si>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</si>
  <si>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</si>
  <si>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</si>
  <si>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</si>
  <si>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</si>
  <si>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</si>
  <si>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</si>
  <si>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</si>
  <si>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</si>
  <si>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</si>
  <si>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</si>
  <si>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</si>
  <si>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</si>
  <si>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</si>
  <si>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</si>
  <si>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</si>
  <si>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</si>
  <si>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</si>
  <si>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</si>
  <si>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</si>
  <si>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</si>
  <si>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</si>
  <si>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</si>
  <si>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</si>
  <si>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</si>
  <si>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</si>
  <si>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</si>
  <si>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</si>
  <si>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</si>
  <si>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</si>
  <si>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</si>
  <si>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</si>
  <si>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</si>
  <si>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</si>
  <si>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</si>
  <si>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</si>
  <si>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</si>
  <si>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</si>
  <si>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</si>
  <si>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</si>
  <si>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</si>
  <si>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</si>
  <si>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</si>
  <si>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</si>
  <si>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</si>
  <si>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</si>
  <si>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</si>
  <si>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</si>
  <si>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</si>
  <si>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</si>
  <si>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</si>
  <si>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</si>
  <si>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</si>
  <si>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</si>
  <si>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</si>
  <si>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</si>
  <si>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</si>
  <si>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</si>
  <si>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</si>
  <si>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</si>
  <si>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</si>
  <si>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</si>
  <si>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</si>
  <si>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</si>
  <si>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</si>
  <si>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</si>
  <si>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</si>
  <si>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</si>
  <si>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</si>
  <si>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</si>
  <si>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</si>
  <si>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</si>
  <si>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</si>
  <si>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</si>
  <si>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</si>
  <si>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</si>
  <si>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</si>
  <si>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</si>
  <si>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</si>
  <si>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</si>
  <si>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</si>
  <si>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</si>
  <si>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</si>
  <si>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</si>
  <si>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</si>
  <si>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</si>
  <si>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</si>
  <si>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</si>
  <si>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</si>
  <si>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</si>
  <si>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</si>
  <si>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</si>
  <si>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</si>
  <si>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</si>
  <si>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</si>
  <si>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</si>
  <si>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</si>
  <si>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</si>
  <si>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</si>
  <si>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</si>
  <si>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</si>
  <si>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</si>
  <si>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</si>
  <si>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</si>
  <si>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</si>
  <si>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</si>
  <si>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</si>
  <si>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</si>
  <si>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</si>
  <si>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</si>
  <si>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</si>
  <si>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</si>
  <si>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</si>
  <si>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</si>
  <si>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</si>
  <si>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</si>
  <si>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</si>
  <si>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</si>
  <si>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</si>
  <si>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</si>
  <si>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</si>
  <si>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</si>
  <si>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</si>
  <si>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</si>
  <si>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</si>
  <si>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</si>
  <si>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</si>
  <si>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</si>
  <si>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</si>
  <si>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</si>
  <si>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</si>
  <si>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</si>
  <si>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</si>
  <si>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</si>
  <si>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</si>
  <si>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</si>
  <si>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</si>
  <si>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</si>
  <si>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</si>
  <si>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</si>
  <si>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</si>
  <si>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</si>
  <si>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</si>
  <si>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</si>
  <si>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</si>
  <si>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</si>
  <si>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</si>
  <si>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</si>
  <si>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</si>
  <si>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</si>
  <si>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</si>
  <si>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</si>
  <si>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</si>
  <si>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</si>
  <si>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</si>
  <si>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</si>
  <si>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</si>
  <si>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</si>
  <si>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</si>
  <si>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</si>
  <si>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</si>
  <si>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</si>
  <si>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</si>
  <si>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</si>
  <si>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</si>
  <si>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</si>
  <si>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</si>
  <si>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</si>
  <si>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</si>
  <si>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</si>
  <si>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</si>
  <si>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</si>
  <si>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</si>
  <si>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</si>
  <si>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</si>
  <si>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</si>
  <si>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</si>
  <si>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</si>
  <si>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</si>
  <si>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</si>
  <si>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</si>
  <si>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</si>
  <si>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</si>
  <si>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</si>
  <si>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</si>
  <si>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</si>
  <si>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</si>
  <si>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</si>
  <si>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</si>
  <si>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</si>
  <si>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</si>
  <si>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</si>
  <si>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</si>
  <si>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</si>
  <si>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</si>
  <si>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</si>
  <si>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</si>
  <si>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</si>
  <si>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</si>
  <si>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</si>
  <si>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</si>
  <si>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</si>
  <si>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</si>
  <si>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</si>
  <si>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</si>
  <si>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</si>
  <si>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</si>
  <si>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</si>
  <si>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</si>
  <si>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</si>
  <si>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</si>
  <si>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</si>
  <si>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</si>
  <si>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</si>
  <si>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</si>
  <si>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</si>
  <si>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</si>
  <si>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</si>
  <si>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</si>
  <si>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</si>
  <si>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</si>
  <si>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</si>
  <si>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</si>
  <si>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</si>
  <si>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</si>
  <si>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</si>
  <si>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</si>
  <si>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</si>
  <si>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</si>
  <si>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</si>
  <si>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</si>
  <si>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</si>
  <si>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</si>
  <si>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</si>
  <si>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</si>
  <si>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</si>
  <si>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</si>
  <si>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</si>
  <si>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</si>
  <si>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</si>
  <si>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</si>
  <si>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</si>
  <si>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</si>
  <si>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</si>
  <si>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</si>
  <si>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</si>
  <si>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</si>
  <si>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</si>
  <si>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</si>
  <si>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</si>
  <si>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</si>
  <si>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</si>
  <si>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</si>
  <si>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</si>
  <si>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</si>
  <si>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</si>
  <si>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</si>
  <si>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</si>
  <si>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</si>
  <si>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</si>
  <si>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</si>
  <si>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</si>
  <si>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</si>
  <si>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</si>
  <si>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</si>
  <si>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</si>
  <si>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</si>
  <si>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</si>
  <si>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</si>
  <si>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</si>
  <si>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</si>
  <si>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</si>
  <si>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</si>
  <si>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</si>
  <si>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</si>
  <si>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</si>
  <si>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</si>
  <si>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</si>
  <si>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</si>
  <si>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</si>
  <si>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</si>
  <si>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</si>
  <si>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</si>
  <si>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</si>
  <si>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</si>
  <si>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</si>
  <si>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</si>
  <si>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</si>
  <si>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</si>
  <si>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</si>
  <si>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</si>
  <si>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</si>
  <si>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</si>
  <si>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</si>
  <si>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</si>
  <si>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</si>
  <si>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</si>
  <si>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</si>
  <si>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</si>
  <si>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</si>
  <si>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</si>
  <si>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</si>
  <si>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</si>
  <si>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</si>
  <si>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</si>
  <si>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</si>
  <si>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</si>
  <si>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</si>
  <si>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</si>
  <si>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</si>
  <si>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</si>
  <si>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</si>
  <si>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</si>
  <si>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</si>
  <si>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</si>
  <si>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</si>
  <si>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</si>
  <si>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</si>
  <si>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</si>
  <si>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</si>
  <si>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</si>
  <si>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</si>
  <si>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</si>
  <si>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</si>
  <si>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</si>
  <si>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</si>
  <si>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</si>
  <si>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</si>
  <si>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</si>
  <si>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</si>
  <si>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</si>
  <si>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</si>
  <si>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</si>
  <si>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</si>
  <si>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</si>
  <si>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</si>
  <si>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</si>
  <si>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</si>
  <si>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</si>
  <si>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</si>
  <si>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</si>
  <si>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</si>
  <si>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</si>
  <si>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</si>
  <si>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</si>
  <si>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</si>
  <si>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</si>
  <si>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</si>
  <si>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</si>
  <si>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</si>
  <si>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</si>
  <si>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</si>
  <si>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</si>
  <si>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</si>
  <si>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</si>
  <si>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</si>
  <si>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</si>
  <si>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</si>
  <si>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</si>
  <si>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</si>
  <si>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</si>
  <si>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</si>
  <si>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</si>
  <si>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</si>
  <si>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</si>
  <si>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</si>
  <si>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</si>
  <si>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</si>
  <si>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</si>
  <si>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</si>
  <si>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</si>
  <si>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</si>
  <si>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</si>
  <si>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</si>
  <si>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</si>
  <si>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</si>
  <si>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</si>
  <si>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</si>
  <si>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</si>
  <si>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</si>
  <si>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</si>
  <si>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</si>
  <si>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</si>
  <si>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</si>
  <si>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</si>
  <si>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</si>
  <si>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</si>
  <si>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</si>
  <si>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</si>
  <si>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</si>
  <si>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</si>
  <si>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</si>
  <si>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</si>
  <si>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</si>
  <si>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</si>
  <si>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</si>
  <si>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</si>
  <si>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</si>
  <si>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</si>
  <si>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</si>
  <si>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</si>
  <si>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</si>
  <si>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</si>
  <si>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</si>
  <si>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</si>
  <si>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</si>
  <si>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</si>
  <si>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</si>
  <si>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</si>
  <si>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</si>
  <si>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</si>
  <si>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</si>
  <si>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</si>
  <si>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</si>
  <si>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</si>
  <si>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</si>
  <si>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</si>
  <si>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</si>
  <si>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</si>
  <si>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</si>
  <si>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</si>
  <si>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</si>
  <si>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</si>
  <si>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</si>
  <si>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</si>
  <si>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</si>
  <si>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</si>
  <si>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</si>
  <si>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</si>
  <si>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</si>
  <si>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</si>
  <si>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</si>
  <si>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</si>
  <si>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</si>
  <si>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</si>
  <si>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</si>
  <si>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</si>
  <si>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</si>
  <si>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</si>
  <si>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</si>
  <si>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</si>
  <si>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</si>
  <si>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</si>
  <si>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</si>
  <si>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</si>
  <si>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</si>
  <si>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</si>
  <si>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</si>
  <si>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</si>
  <si>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</si>
  <si>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</si>
  <si>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</si>
  <si>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</si>
  <si>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</si>
  <si>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</si>
  <si>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</si>
  <si>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</si>
  <si>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</si>
  <si>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</si>
  <si>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</si>
  <si>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</si>
  <si>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</si>
  <si>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</si>
  <si>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</si>
  <si>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</si>
  <si>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</si>
  <si>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</si>
  <si>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</si>
  <si>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</si>
  <si>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</si>
  <si>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</si>
  <si>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</si>
  <si>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</si>
  <si>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</si>
  <si>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</si>
  <si>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</si>
  <si>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</si>
  <si>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</si>
  <si>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</si>
  <si>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</si>
  <si>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</si>
  <si>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</si>
  <si>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</si>
  <si>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</si>
  <si>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</si>
  <si>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</si>
  <si>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</si>
  <si>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</si>
  <si>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</si>
  <si>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</si>
  <si>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</si>
  <si>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</si>
  <si>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</si>
  <si>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</si>
  <si>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</si>
  <si>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</si>
  <si>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</si>
  <si>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</si>
  <si>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</si>
  <si>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</si>
  <si>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</si>
  <si>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</si>
  <si>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</si>
  <si>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</si>
  <si>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</si>
  <si>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</si>
  <si>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</si>
  <si>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</si>
  <si>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</si>
  <si>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</si>
  <si>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</si>
  <si>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</si>
  <si>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</si>
  <si>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</si>
  <si>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</si>
  <si>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</si>
  <si>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</si>
  <si>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</si>
  <si>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</si>
  <si>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</si>
  <si>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</si>
  <si>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</si>
  <si>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</si>
  <si>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</si>
  <si>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</si>
  <si>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</si>
  <si>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</si>
  <si>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</si>
  <si>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</si>
  <si>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</si>
  <si>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</si>
  <si>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</si>
  <si>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</si>
  <si>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</si>
  <si>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</si>
  <si>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</si>
  <si>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</si>
  <si>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</si>
  <si>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</si>
  <si>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</si>
  <si>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</si>
  <si>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</si>
  <si>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</si>
  <si>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</si>
  <si>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</si>
  <si>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</si>
  <si>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</si>
  <si>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</si>
  <si>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</si>
  <si>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</si>
  <si>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</si>
  <si>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</si>
  <si>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</si>
  <si>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</si>
  <si>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</si>
  <si>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</si>
  <si>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</si>
  <si>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</si>
  <si>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</si>
  <si>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</si>
  <si>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</si>
  <si>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</si>
  <si>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</si>
  <si>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</si>
  <si>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</si>
  <si>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</si>
  <si>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</si>
  <si>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</si>
  <si>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</si>
  <si>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</si>
  <si>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</si>
  <si>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</si>
  <si>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</si>
  <si>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</si>
  <si>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</si>
  <si>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</si>
  <si>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</si>
  <si>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</si>
  <si>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</si>
  <si>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</si>
  <si>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</si>
  <si>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</si>
  <si>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</si>
  <si>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</si>
  <si>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</si>
  <si>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</si>
  <si>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</si>
  <si>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</si>
  <si>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</si>
  <si>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</si>
  <si>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</si>
  <si>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</si>
  <si>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</si>
  <si>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</si>
  <si>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</si>
  <si>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</si>
  <si>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</si>
  <si>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</si>
  <si>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</si>
  <si>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</si>
  <si>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</si>
  <si>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</si>
  <si>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</si>
  <si>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</si>
  <si>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</si>
  <si>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</si>
  <si>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</si>
  <si>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</si>
  <si>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</si>
  <si>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</si>
  <si>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</si>
  <si>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</si>
  <si>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</si>
  <si>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</si>
  <si>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</si>
  <si>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</si>
  <si>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</si>
  <si>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</si>
  <si>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</si>
  <si>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</si>
  <si>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</si>
  <si>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</si>
  <si>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</si>
  <si>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</si>
  <si>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</si>
  <si>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</si>
  <si>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</si>
  <si>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</si>
  <si>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</si>
  <si>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</si>
  <si>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</si>
  <si>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</si>
  <si>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</si>
  <si>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</si>
  <si>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</si>
  <si>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</si>
  <si>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</si>
  <si>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</si>
  <si>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</si>
  <si>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</si>
  <si>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</si>
  <si>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</si>
  <si>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</si>
  <si>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</si>
  <si>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</si>
  <si>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</si>
  <si>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</si>
  <si>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</si>
  <si>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</si>
  <si>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</si>
  <si>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</si>
  <si>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</si>
  <si>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</si>
  <si>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</si>
  <si>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</si>
  <si>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</si>
  <si>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</si>
  <si>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</si>
  <si>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</si>
  <si>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</si>
  <si>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</si>
  <si>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</si>
  <si>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</si>
  <si>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</si>
  <si>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</si>
  <si>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</si>
  <si>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</si>
  <si>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</si>
  <si>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</si>
  <si>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</si>
  <si>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</si>
  <si>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</si>
  <si>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</si>
  <si>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</si>
  <si>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</si>
  <si>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</si>
  <si>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</si>
  <si>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</si>
  <si>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</si>
  <si>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</si>
  <si>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</si>
  <si>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</si>
  <si>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</si>
  <si>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</si>
  <si>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</si>
  <si>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</si>
  <si>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</si>
  <si>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</si>
  <si>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</si>
  <si>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</si>
  <si>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</si>
  <si>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</si>
  <si>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</si>
  <si>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</si>
  <si>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</si>
  <si>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</si>
  <si>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</si>
  <si>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</si>
  <si>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</si>
  <si>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</si>
  <si>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</si>
  <si>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</si>
  <si>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</si>
  <si>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</si>
  <si>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</si>
  <si>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</si>
  <si>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</si>
  <si>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</si>
  <si>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</si>
  <si>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</si>
  <si>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</si>
  <si>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</si>
  <si>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</si>
  <si>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</si>
  <si>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</si>
  <si>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</si>
  <si>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</si>
  <si>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</si>
  <si>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</si>
  <si>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</si>
  <si>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</si>
  <si>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</si>
  <si>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</si>
  <si>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</si>
  <si>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</si>
  <si>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</si>
  <si>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</si>
  <si>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</si>
  <si>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</si>
  <si>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</si>
  <si>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</si>
  <si>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</si>
  <si>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</si>
  <si>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</si>
  <si>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</si>
  <si>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</si>
  <si>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</si>
  <si>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</si>
  <si>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</si>
  <si>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</si>
  <si>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</si>
  <si>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</si>
  <si>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</si>
  <si>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</si>
  <si>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</si>
  <si>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</si>
  <si>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</si>
  <si>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</si>
  <si>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</si>
  <si>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</si>
  <si>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</si>
  <si>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</si>
  <si>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</si>
  <si>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</si>
  <si>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</si>
  <si>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</si>
  <si>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</si>
  <si>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</si>
  <si>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</si>
  <si>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</si>
  <si>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</si>
  <si>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</si>
  <si>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</si>
  <si>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</si>
  <si>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</si>
  <si>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</si>
  <si>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</si>
  <si>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</si>
  <si>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</si>
  <si>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</si>
  <si>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</si>
  <si>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</si>
  <si>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</si>
  <si>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</si>
  <si>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</si>
  <si>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</si>
  <si>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</si>
  <si>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</si>
  <si>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</si>
  <si>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</si>
  <si>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</si>
  <si>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</si>
  <si>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</si>
  <si>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</si>
  <si>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</si>
  <si>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</si>
  <si>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</si>
  <si>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</si>
  <si>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</si>
  <si>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</si>
  <si>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</si>
  <si>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</si>
  <si>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</si>
  <si>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</si>
  <si>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</si>
  <si>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</si>
  <si>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</si>
  <si>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</si>
  <si>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</si>
  <si>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</si>
  <si>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</si>
  <si>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</si>
  <si>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</si>
  <si>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</si>
  <si>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</si>
  <si>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</si>
  <si>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</si>
  <si>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</si>
  <si>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</si>
  <si>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</si>
  <si>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</si>
  <si>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</si>
  <si>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</si>
  <si>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</si>
  <si>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</si>
  <si>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</si>
  <si>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</si>
  <si>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</si>
  <si>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</si>
  <si>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</si>
  <si>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</si>
  <si>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</si>
  <si>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</si>
  <si>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</si>
  <si>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</si>
  <si>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</si>
  <si>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</si>
  <si>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</si>
  <si>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</si>
  <si>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</si>
  <si>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</si>
  <si>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</si>
  <si>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</si>
  <si>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</si>
  <si>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</si>
  <si>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</si>
  <si>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</si>
  <si>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</si>
  <si>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</si>
  <si>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</si>
  <si>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</si>
  <si>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</si>
  <si>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</si>
  <si>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</si>
  <si>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</si>
  <si>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</si>
  <si>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</si>
  <si>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</si>
  <si>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</si>
  <si>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</si>
  <si>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</si>
  <si>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</si>
  <si>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</si>
  <si>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</si>
  <si>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</si>
  <si>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</si>
  <si>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</si>
  <si>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</si>
  <si>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</si>
  <si>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</si>
  <si>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</si>
  <si>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</si>
  <si>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</si>
  <si>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</si>
  <si>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</si>
  <si>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</si>
  <si>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</si>
  <si>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</si>
  <si>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</si>
  <si>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</si>
  <si>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</si>
  <si>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</si>
  <si>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</si>
  <si>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</si>
  <si>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</si>
  <si>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</si>
  <si>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</si>
  <si>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</si>
  <si>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</si>
  <si>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</si>
  <si>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</si>
  <si>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</si>
  <si>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</si>
  <si>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</si>
  <si>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</si>
  <si>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</si>
  <si>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</si>
  <si>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</si>
  <si>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</si>
  <si>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</si>
  <si>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</si>
  <si>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</si>
  <si>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</si>
  <si>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</si>
  <si>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</si>
  <si>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</si>
  <si>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</si>
  <si>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</si>
  <si>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</si>
  <si>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</si>
  <si>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</si>
  <si>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</si>
  <si>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</si>
  <si>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</si>
  <si>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</si>
  <si>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</si>
  <si>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</si>
  <si>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</si>
  <si>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</si>
  <si>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</si>
  <si>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</si>
  <si>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</si>
  <si>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</si>
  <si>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</si>
  <si>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</si>
  <si>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</si>
  <si>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</si>
  <si>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</si>
  <si>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</si>
  <si>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</si>
  <si>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</si>
  <si>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</si>
  <si>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</si>
  <si>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</si>
  <si>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</si>
  <si>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</si>
  <si>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</si>
  <si>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</si>
  <si>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</si>
  <si>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</si>
  <si>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</si>
  <si>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</si>
  <si>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</si>
  <si>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</si>
  <si>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</si>
  <si>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</si>
  <si>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</si>
  <si>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</si>
  <si>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</si>
  <si>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</si>
  <si>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</si>
  <si>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</si>
  <si>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</si>
  <si>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</si>
  <si>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</si>
  <si>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</si>
  <si>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</si>
  <si>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</si>
  <si>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</si>
  <si>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</si>
  <si>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</si>
  <si>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</si>
  <si>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</si>
  <si>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</si>
  <si>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</si>
  <si>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</si>
  <si>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</si>
  <si>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</si>
  <si>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</si>
  <si>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</si>
  <si>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</si>
  <si>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</si>
  <si>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</si>
  <si>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</si>
  <si>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</si>
  <si>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</si>
  <si>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</si>
  <si>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</si>
  <si>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</si>
  <si>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</si>
  <si>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</si>
  <si>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</si>
  <si>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</si>
  <si>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</si>
  <si>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</si>
  <si>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</si>
  <si>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</si>
  <si>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</si>
  <si>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</si>
  <si>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</si>
  <si>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</si>
  <si>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</si>
  <si>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</si>
  <si>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</si>
  <si>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</si>
  <si>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</si>
  <si>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</si>
  <si>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</si>
  <si>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</si>
  <si>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</si>
  <si>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</si>
  <si>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</si>
  <si>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</si>
  <si>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</si>
  <si>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</si>
  <si>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</si>
  <si>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</si>
  <si>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</si>
  <si>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</si>
  <si>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</si>
  <si>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</si>
  <si>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</si>
  <si>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</si>
  <si>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</si>
  <si>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</si>
  <si>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</si>
  <si>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</si>
  <si>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</si>
  <si>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</si>
  <si>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</si>
  <si>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</si>
  <si>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</si>
  <si>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</si>
  <si>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</si>
  <si>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</si>
  <si>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</si>
  <si>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</si>
  <si>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</si>
  <si>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</si>
  <si>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</si>
  <si>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</si>
  <si>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</si>
  <si>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</si>
  <si>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</si>
  <si>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</si>
  <si>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</si>
  <si>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</si>
  <si>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</si>
  <si>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</si>
  <si>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</si>
  <si>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</si>
  <si>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</si>
  <si>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</si>
  <si>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</si>
  <si>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</si>
  <si>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</si>
  <si>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</si>
  <si>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</si>
  <si>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</si>
  <si>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</si>
  <si>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</si>
  <si>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</si>
  <si>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</si>
  <si>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</si>
  <si>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</si>
  <si>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</si>
  <si>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</si>
  <si>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</si>
  <si>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</si>
  <si>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</si>
  <si>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</si>
  <si>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</si>
  <si>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</si>
  <si>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</si>
  <si>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</si>
  <si>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</si>
  <si>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</si>
  <si>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</si>
  <si>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</si>
  <si>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</si>
  <si>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</si>
  <si>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</si>
  <si>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</si>
  <si>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</si>
  <si>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</si>
  <si>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</si>
  <si>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</si>
  <si>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</si>
  <si>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</si>
  <si>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</si>
  <si>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</si>
  <si>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</si>
  <si>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</si>
  <si>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</si>
  <si>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</si>
  <si>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</si>
  <si>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</si>
  <si>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</si>
  <si>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</si>
  <si>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</si>
  <si>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</si>
  <si>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</si>
  <si>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</si>
  <si>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</si>
  <si>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</si>
  <si>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</si>
  <si>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</si>
  <si>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</si>
  <si>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</si>
  <si>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</si>
  <si>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</si>
  <si>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</si>
  <si>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</si>
  <si>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</si>
  <si>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</si>
  <si>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</si>
  <si>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</si>
  <si>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</si>
  <si>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</si>
  <si>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</si>
  <si>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</si>
  <si>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</si>
  <si>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</si>
  <si>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</si>
  <si>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</si>
  <si>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</si>
  <si>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</si>
  <si>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</si>
  <si>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</si>
  <si>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</si>
  <si>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</si>
  <si>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</si>
  <si>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</si>
  <si>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</si>
  <si>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</si>
  <si>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</si>
  <si>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</si>
  <si>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</si>
  <si>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</si>
  <si>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</si>
  <si>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</si>
  <si>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</si>
  <si>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</si>
  <si>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</si>
  <si>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</si>
  <si>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</si>
  <si>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</si>
  <si>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</si>
  <si>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</si>
  <si>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</si>
  <si>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</si>
  <si>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</si>
  <si>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</si>
  <si>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</si>
  <si>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</si>
  <si>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</si>
  <si>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</si>
  <si>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</si>
  <si>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</si>
  <si>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</si>
  <si>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</si>
  <si>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</si>
  <si>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</si>
  <si>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</si>
  <si>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</si>
  <si>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</si>
  <si>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</si>
  <si>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</si>
  <si>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</si>
  <si>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</si>
  <si>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</si>
  <si>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</si>
  <si>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</si>
  <si>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</si>
  <si>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</si>
  <si>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</si>
  <si>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</si>
  <si>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</si>
  <si>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</si>
  <si>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</si>
  <si>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</si>
  <si>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</si>
  <si>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</si>
  <si>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</si>
  <si>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</si>
  <si>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</si>
  <si>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</si>
  <si>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</si>
  <si>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</si>
  <si>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</si>
  <si>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</si>
  <si>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</si>
  <si>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</si>
  <si>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</si>
  <si>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</si>
  <si>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</si>
  <si>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</si>
  <si>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</si>
  <si>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</si>
  <si>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</si>
  <si>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</si>
  <si>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</si>
  <si>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</si>
  <si>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</si>
  <si>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</si>
  <si>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</si>
  <si>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</si>
  <si>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</si>
  <si>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</si>
  <si>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</si>
  <si>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</si>
  <si>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</si>
  <si>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</si>
  <si>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</si>
  <si>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</si>
  <si>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</si>
  <si>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</si>
  <si>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</si>
  <si>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</si>
  <si>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</si>
  <si>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</si>
  <si>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</si>
  <si>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</si>
  <si>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</si>
  <si>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</si>
  <si>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</si>
  <si>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</si>
  <si>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</si>
  <si>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</si>
  <si>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</si>
  <si>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</si>
  <si>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</si>
  <si>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</si>
  <si>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</si>
  <si>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</si>
  <si>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</si>
  <si>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</si>
  <si>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</si>
  <si>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</si>
  <si>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</si>
  <si>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</si>
  <si>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</si>
  <si>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</si>
  <si>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</si>
  <si>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</si>
  <si>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</si>
  <si>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</si>
  <si>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</si>
  <si>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</si>
  <si>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</si>
  <si>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</si>
  <si>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</si>
  <si>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</si>
  <si>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</si>
  <si>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</si>
  <si>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</si>
  <si>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</si>
  <si>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</si>
  <si>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</si>
  <si>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</si>
  <si>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</si>
  <si>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</si>
  <si>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</si>
  <si>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</si>
  <si>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</si>
  <si>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</si>
  <si>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</si>
  <si>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</si>
  <si>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</si>
  <si>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</si>
  <si>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</si>
  <si>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</si>
  <si>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</si>
  <si>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</si>
  <si>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</si>
  <si>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</si>
  <si>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</si>
  <si>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</si>
  <si>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</si>
  <si>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</si>
  <si>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</si>
  <si>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</si>
  <si>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</si>
  <si>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</si>
  <si>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</si>
  <si>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</si>
  <si>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</si>
  <si>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</si>
  <si>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</si>
  <si>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</si>
  <si>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</si>
  <si>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</si>
  <si>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</si>
  <si>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</si>
  <si>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</si>
  <si>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</si>
  <si>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</si>
  <si>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</si>
  <si>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</si>
  <si>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</si>
  <si>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</si>
  <si>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</si>
  <si>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</si>
  <si>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</si>
  <si>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</si>
  <si>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</si>
  <si>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</si>
  <si>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</si>
  <si>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</si>
  <si>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</si>
  <si>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</si>
  <si>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</si>
  <si>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</si>
  <si>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</si>
  <si>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</si>
  <si>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</si>
  <si>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</si>
  <si>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</si>
  <si>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</si>
  <si>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</si>
  <si>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</si>
  <si>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</si>
  <si>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</si>
  <si>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</si>
  <si>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</si>
  <si>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</si>
  <si>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</si>
  <si>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</si>
  <si>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</si>
  <si>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</si>
  <si>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</si>
  <si>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</si>
  <si>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</si>
  <si>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</si>
  <si>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</si>
  <si>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</si>
  <si>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</si>
  <si>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</si>
  <si>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</si>
  <si>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</si>
  <si>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</si>
  <si>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</si>
  <si>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</si>
  <si>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</si>
  <si>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</si>
  <si>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</si>
  <si>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</si>
  <si>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</si>
  <si>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</si>
  <si>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</si>
  <si>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</si>
  <si>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</si>
  <si>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</si>
  <si>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</si>
  <si>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</si>
  <si>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</si>
  <si>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</si>
  <si>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</si>
  <si>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</si>
  <si>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</si>
  <si>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</si>
  <si>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</si>
  <si>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</si>
  <si>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</si>
  <si>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</si>
  <si>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</si>
  <si>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</si>
  <si>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</si>
  <si>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</si>
  <si>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</si>
  <si>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</si>
  <si>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</si>
  <si>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</si>
  <si>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</si>
  <si>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</si>
  <si>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</si>
  <si>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</si>
  <si>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</si>
  <si>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</si>
  <si>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</si>
  <si>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</si>
  <si>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</si>
  <si>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</si>
  <si>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</si>
  <si>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</si>
  <si>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</si>
  <si>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</si>
  <si>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</si>
  <si>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</si>
  <si>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</si>
  <si>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</si>
  <si>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</si>
  <si>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</si>
  <si>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</si>
  <si>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</si>
  <si>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</si>
  <si>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</si>
  <si>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</si>
  <si>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</si>
  <si>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</si>
  <si>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</si>
  <si>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</si>
  <si>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</si>
  <si>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</si>
  <si>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</si>
  <si>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</si>
  <si>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</si>
  <si>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</si>
  <si>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</si>
  <si>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</si>
  <si>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</si>
  <si>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</si>
  <si>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</si>
  <si>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</si>
  <si>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</si>
  <si>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</si>
  <si>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</si>
  <si>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</si>
  <si>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</si>
  <si>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</si>
  <si>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</si>
  <si>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</si>
  <si>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</si>
  <si>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</si>
  <si>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</si>
  <si>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</si>
  <si>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</si>
  <si>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</si>
  <si>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</si>
  <si>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</si>
  <si>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</si>
  <si>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</si>
  <si>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</si>
  <si>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</si>
  <si>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</si>
  <si>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</si>
  <si>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</si>
  <si>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</si>
  <si>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</si>
  <si>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</si>
  <si>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</si>
  <si>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</si>
  <si>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</si>
  <si>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</si>
  <si>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</si>
  <si>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</si>
  <si>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</si>
  <si>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</si>
  <si>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</si>
  <si>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</si>
  <si>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</si>
  <si>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</si>
  <si>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</si>
  <si>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</si>
  <si>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</si>
  <si>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</si>
  <si>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</si>
  <si>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</si>
  <si>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</si>
  <si>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</si>
  <si>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</si>
  <si>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</si>
  <si>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</si>
  <si>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</si>
  <si>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</si>
  <si>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</si>
  <si>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</si>
  <si>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</si>
  <si>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</si>
  <si>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</si>
  <si>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</si>
  <si>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</si>
  <si>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</si>
  <si>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</si>
  <si>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</si>
  <si>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</si>
  <si>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</si>
  <si>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</si>
  <si>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</si>
  <si>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</si>
  <si>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</si>
  <si>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</si>
  <si>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</si>
  <si>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</si>
  <si>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</si>
  <si>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</si>
  <si>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</si>
  <si>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</si>
  <si>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</si>
  <si>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</si>
  <si>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</si>
  <si>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</si>
  <si>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</si>
  <si>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</si>
  <si>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</si>
  <si>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</si>
  <si>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</si>
  <si>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</si>
  <si>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</si>
  <si>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</si>
  <si>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</si>
  <si>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</si>
  <si>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</si>
  <si>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</si>
  <si>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</si>
  <si>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</si>
  <si>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</si>
  <si>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</si>
  <si>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</si>
  <si>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</si>
  <si>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</si>
  <si>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</si>
  <si>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</si>
  <si>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</si>
  <si>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</si>
  <si>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</si>
  <si>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</si>
  <si>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</si>
  <si>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</si>
  <si>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</si>
  <si>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</si>
  <si>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</si>
  <si>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</si>
  <si>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</si>
  <si>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</si>
  <si>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</si>
  <si>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</si>
  <si>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</si>
  <si>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</si>
  <si>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</si>
  <si>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</si>
  <si>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</si>
  <si>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</si>
  <si>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</si>
  <si>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</si>
  <si>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</si>
  <si>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</si>
  <si>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</si>
  <si>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</si>
  <si>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</si>
  <si>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</si>
  <si>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</si>
  <si>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</si>
  <si>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</si>
  <si>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</si>
  <si>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</si>
  <si>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</si>
  <si>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</si>
  <si>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</si>
  <si>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</si>
  <si>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</si>
  <si>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</si>
  <si>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</si>
  <si>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</si>
  <si>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</si>
  <si>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</si>
  <si>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</si>
  <si>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</si>
  <si>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</si>
  <si>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</si>
  <si>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</si>
  <si>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</si>
  <si>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</si>
  <si>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</si>
  <si>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</si>
  <si>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</si>
  <si>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</si>
  <si>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</si>
  <si>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</si>
  <si>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</si>
  <si>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</si>
  <si>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</si>
  <si>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</si>
  <si>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</si>
  <si>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</si>
  <si>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</si>
  <si>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</si>
  <si>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</si>
  <si>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</si>
  <si>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</si>
  <si>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</si>
  <si>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</si>
  <si>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</si>
  <si>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</si>
  <si>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</si>
  <si>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</si>
  <si>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</si>
  <si>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</si>
  <si>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</si>
  <si>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</si>
  <si>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</si>
  <si>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</si>
  <si>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</si>
  <si>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</si>
  <si>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</si>
  <si>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</si>
  <si>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</si>
  <si>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</si>
  <si>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</si>
  <si>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</si>
  <si>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</si>
  <si>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</si>
  <si>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</si>
  <si>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</si>
  <si>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</si>
  <si>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</si>
  <si>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</si>
  <si>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</si>
  <si>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</si>
  <si>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</si>
  <si>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</si>
  <si>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</si>
  <si>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</si>
  <si>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</si>
  <si>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</si>
  <si>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</si>
  <si>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</si>
  <si>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</si>
  <si>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</si>
  <si>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</si>
  <si>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</si>
  <si>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</si>
  <si>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</si>
  <si>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</si>
  <si>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</si>
  <si>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</si>
  <si>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</si>
  <si>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</si>
  <si>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</si>
  <si>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</si>
  <si>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</si>
  <si>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</si>
  <si>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</si>
  <si>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</si>
  <si>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</si>
  <si>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</si>
  <si>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</si>
  <si>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</si>
  <si>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</si>
  <si>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</si>
  <si>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</si>
  <si>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</si>
  <si>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</si>
  <si>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</si>
  <si>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</si>
  <si>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</si>
  <si>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</si>
  <si>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</si>
  <si>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</si>
  <si>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</si>
  <si>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</si>
  <si>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</si>
  <si>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</si>
  <si>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</si>
  <si>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</si>
  <si>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</si>
  <si>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</si>
  <si>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</si>
  <si>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</si>
  <si>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</si>
  <si>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</si>
  <si>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</si>
  <si>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</si>
  <si>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</si>
  <si>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</si>
  <si>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</si>
  <si>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</si>
  <si>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</si>
  <si>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</si>
  <si>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</si>
  <si>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</si>
  <si>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</si>
  <si>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</si>
  <si>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</si>
  <si>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</si>
  <si>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</si>
  <si>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</si>
  <si>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</si>
  <si>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</si>
  <si>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</si>
  <si>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</si>
  <si>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</si>
  <si>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</si>
  <si>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</si>
  <si>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</si>
  <si>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</si>
  <si>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</si>
  <si>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</si>
  <si>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</si>
  <si>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</si>
  <si>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</si>
  <si>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</si>
  <si>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</si>
  <si>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</si>
  <si>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</si>
  <si>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</si>
  <si>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</si>
  <si>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</si>
  <si>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</si>
  <si>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</si>
  <si>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</si>
  <si>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</si>
  <si>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</si>
  <si>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</si>
  <si>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</si>
  <si>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</si>
  <si>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</si>
  <si>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</si>
  <si>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</si>
  <si>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</si>
  <si>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</si>
  <si>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</si>
  <si>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</si>
  <si>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</si>
  <si>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</si>
  <si>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</si>
  <si>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</si>
  <si>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</si>
  <si>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</si>
  <si>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</si>
  <si>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</si>
  <si>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</si>
  <si>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</si>
  <si>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</si>
  <si>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</si>
  <si>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</si>
  <si>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</si>
  <si>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</si>
  <si>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</si>
  <si>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</si>
  <si>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</si>
  <si>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</si>
  <si>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</si>
  <si>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</si>
  <si>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</si>
  <si>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</si>
  <si>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</si>
  <si>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</si>
  <si>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</si>
  <si>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</si>
  <si>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</si>
  <si>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</si>
  <si>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</si>
  <si>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</si>
  <si>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</si>
  <si>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</si>
  <si>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</si>
  <si>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</si>
  <si>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</si>
  <si>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</si>
  <si>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</si>
  <si>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</si>
  <si>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</si>
  <si>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</si>
  <si>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</si>
  <si>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</si>
  <si>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</si>
  <si>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</si>
  <si>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</si>
  <si>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</si>
  <si>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</si>
  <si>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</si>
  <si>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</si>
  <si>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</si>
  <si>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</si>
  <si>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</si>
  <si>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</si>
  <si>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</si>
  <si>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</si>
  <si>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</si>
  <si>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</si>
  <si>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</si>
  <si>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</si>
  <si>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</si>
  <si>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</si>
  <si>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</si>
  <si>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</si>
  <si>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</si>
  <si>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</si>
  <si>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</si>
  <si>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</si>
  <si>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</si>
  <si>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</si>
  <si>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</si>
  <si>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</si>
  <si>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</si>
  <si>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</si>
  <si>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</si>
  <si>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</si>
  <si>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</si>
  <si>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</si>
  <si>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</si>
  <si>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</si>
  <si>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</si>
  <si>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</si>
  <si>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</si>
  <si>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</si>
  <si>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</si>
  <si>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</si>
  <si>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</si>
  <si>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</si>
  <si>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</si>
  <si>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</si>
  <si>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</si>
  <si>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</si>
  <si>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</si>
  <si>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</si>
  <si>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</si>
  <si>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</si>
  <si>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</si>
  <si>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</si>
  <si>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</si>
  <si>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</si>
  <si>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</si>
  <si>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</si>
  <si>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</si>
  <si>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</si>
  <si>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</si>
  <si>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</si>
  <si>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</si>
  <si>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</si>
  <si>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</si>
  <si>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</si>
  <si>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</si>
  <si>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</si>
  <si>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</si>
  <si>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</si>
  <si>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</si>
  <si>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</si>
  <si>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</si>
  <si>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</si>
  <si>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</si>
  <si>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</si>
  <si>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</si>
  <si>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</si>
  <si>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</si>
  <si>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</si>
  <si>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</si>
  <si>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</si>
  <si>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</si>
  <si>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</si>
  <si>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</si>
  <si>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</si>
  <si>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</si>
  <si>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</si>
  <si>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</si>
  <si>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</si>
  <si>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</si>
  <si>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</si>
  <si>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</si>
  <si>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</si>
  <si>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</si>
  <si>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</si>
  <si>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</si>
  <si>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</si>
  <si>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</si>
  <si>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</si>
  <si>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</si>
  <si>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</si>
  <si>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</si>
  <si>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</si>
  <si>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</si>
  <si>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</si>
  <si>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</si>
  <si>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</si>
  <si>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</si>
  <si>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</si>
  <si>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</si>
  <si>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</si>
  <si>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</si>
  <si>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</si>
  <si>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</si>
  <si>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</si>
  <si>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</si>
  <si>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</si>
  <si>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</si>
  <si>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</si>
  <si>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</si>
  <si>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</si>
  <si>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</si>
  <si>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</si>
  <si>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</si>
  <si>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</si>
  <si>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</si>
  <si>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</si>
  <si>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</si>
  <si>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</si>
  <si>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</si>
  <si>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</si>
  <si>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</si>
  <si>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</si>
  <si>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</si>
  <si>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</si>
  <si>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</si>
  <si>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</si>
  <si>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</si>
  <si>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</si>
  <si>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</si>
  <si>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</si>
  <si>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</si>
  <si>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</si>
  <si>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</si>
  <si>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</si>
  <si>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</si>
  <si>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</si>
  <si>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</si>
  <si>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</si>
  <si>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</si>
  <si>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</si>
  <si>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</si>
  <si>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</si>
  <si>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</si>
  <si>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</si>
  <si>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</si>
  <si>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</si>
  <si>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</si>
  <si>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</si>
  <si>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</si>
  <si>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</si>
  <si>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</si>
  <si>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</si>
  <si>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</si>
  <si>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</si>
  <si>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</si>
  <si>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</si>
  <si>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</si>
  <si>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</si>
  <si>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</si>
  <si>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</si>
  <si>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</si>
  <si>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</si>
  <si>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</si>
  <si>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</si>
  <si>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</si>
  <si>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</si>
  <si>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</si>
  <si>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</si>
  <si>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</si>
  <si>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</si>
  <si>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</si>
  <si>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</si>
  <si>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</si>
  <si>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</si>
  <si>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</si>
  <si>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</si>
  <si>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</si>
  <si>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</si>
  <si>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</si>
  <si>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</si>
  <si>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</si>
  <si>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</si>
  <si>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</si>
  <si>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</si>
  <si>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</si>
  <si>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</si>
  <si>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</si>
  <si>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</si>
  <si>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</si>
  <si>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</si>
  <si>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</si>
  <si>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</si>
  <si>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</si>
  <si>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</si>
  <si>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</si>
  <si>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</si>
  <si>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</si>
  <si>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</si>
  <si>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</si>
  <si>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</si>
  <si>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</si>
  <si>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</si>
  <si>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</si>
  <si>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</si>
  <si>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</si>
  <si>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</si>
  <si>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</si>
  <si>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</si>
  <si>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</si>
  <si>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</si>
  <si>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</si>
  <si>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</si>
  <si>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</si>
  <si>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</si>
  <si>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</si>
  <si>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</si>
  <si>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</si>
  <si>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</si>
  <si>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</si>
  <si>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</si>
  <si>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</si>
  <si>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</si>
  <si>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</si>
  <si>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</si>
  <si>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</si>
  <si>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</si>
  <si>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</si>
  <si>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</si>
  <si>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</si>
  <si>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</si>
  <si>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</si>
  <si>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</si>
  <si>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</si>
  <si>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</si>
  <si>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</si>
  <si>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</si>
  <si>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</si>
  <si>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</si>
  <si>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</si>
  <si>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</si>
  <si>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</si>
  <si>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</si>
  <si>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</si>
  <si>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</si>
  <si>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</si>
  <si>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</si>
  <si>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</si>
  <si>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</si>
  <si>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</si>
  <si>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</si>
  <si>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</si>
  <si>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</si>
  <si>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</si>
  <si>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</si>
  <si>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</si>
  <si>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</si>
  <si>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</si>
  <si>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</si>
  <si>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</si>
  <si>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</si>
  <si>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</si>
  <si>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</si>
  <si>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</si>
  <si>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</si>
  <si>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</si>
  <si>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</si>
  <si>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</si>
  <si>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</si>
  <si>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</si>
  <si>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</si>
  <si>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</si>
  <si>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</si>
  <si>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</si>
  <si>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</si>
  <si>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</si>
  <si>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</si>
  <si>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</si>
  <si>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</si>
  <si>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</si>
  <si>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</si>
  <si>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</si>
  <si>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</si>
  <si>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</si>
  <si>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</si>
  <si>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</si>
  <si>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</si>
  <si>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</si>
  <si>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</si>
  <si>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</si>
  <si>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</si>
  <si>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</si>
  <si>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</si>
  <si>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</si>
  <si>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</si>
  <si>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</si>
  <si>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</si>
  <si>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</si>
  <si>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</si>
  <si>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</si>
  <si>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</si>
  <si>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</si>
  <si>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</si>
  <si>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</si>
  <si>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</si>
  <si>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</si>
  <si>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</si>
  <si>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</si>
  <si>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</si>
  <si>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</si>
  <si>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</si>
  <si>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</si>
  <si>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</si>
  <si>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</si>
  <si>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</si>
  <si>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</si>
  <si>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</si>
  <si>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</si>
  <si>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</si>
  <si>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</si>
  <si>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</si>
  <si>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</si>
  <si>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</si>
  <si>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</si>
  <si>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</si>
  <si>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</si>
  <si>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</si>
  <si>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</si>
  <si>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</si>
  <si>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</si>
  <si>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</si>
  <si>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</si>
  <si>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</si>
  <si>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</si>
  <si>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</si>
  <si>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</si>
  <si>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</si>
  <si>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</si>
  <si>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</si>
  <si>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</si>
  <si>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</si>
  <si>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</si>
  <si>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</si>
  <si>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</si>
  <si>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</si>
  <si>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</si>
  <si>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</si>
  <si>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</si>
  <si>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</si>
  <si>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</si>
  <si>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</si>
  <si>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</si>
  <si>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</si>
  <si>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</si>
  <si>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</si>
  <si>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</si>
  <si>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</si>
  <si>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</si>
  <si>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</si>
  <si>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</si>
  <si>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</si>
  <si>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</si>
  <si>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</si>
  <si>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</si>
  <si>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</si>
  <si>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</si>
  <si>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</si>
  <si>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</si>
  <si>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</si>
  <si>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</si>
  <si>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</si>
  <si>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</si>
  <si>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</si>
  <si>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</si>
  <si>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</si>
  <si>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</si>
  <si>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</si>
  <si>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</si>
  <si>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</si>
  <si>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</si>
  <si>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</si>
  <si>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</si>
  <si>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</si>
  <si>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</si>
  <si>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</si>
  <si>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</si>
  <si>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</si>
  <si>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</si>
  <si>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</si>
  <si>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</si>
  <si>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</si>
  <si>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</si>
  <si>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</si>
  <si>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</si>
  <si>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</si>
  <si>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</si>
  <si>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</si>
  <si>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</si>
  <si>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</si>
  <si>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</si>
  <si>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</si>
  <si>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</si>
  <si>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</si>
  <si>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</si>
  <si>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</si>
  <si>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</si>
  <si>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</si>
  <si>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</si>
  <si>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</si>
  <si>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</si>
  <si>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</si>
  <si>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</si>
  <si>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</si>
  <si>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</si>
  <si>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</si>
  <si>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</si>
  <si>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</si>
  <si>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</si>
  <si>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</si>
  <si>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</si>
  <si>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</si>
  <si>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</si>
  <si>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</si>
  <si>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</si>
  <si>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</si>
  <si>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</si>
  <si>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</si>
  <si>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</si>
  <si>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</si>
  <si>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</si>
  <si>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</si>
  <si>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</si>
  <si>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</si>
  <si>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</si>
  <si>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</si>
  <si>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</si>
  <si>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</si>
  <si>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</si>
  <si>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</si>
  <si>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</si>
  <si>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</si>
  <si>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</si>
  <si>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</si>
  <si>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</si>
  <si>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</si>
  <si>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</si>
  <si>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</si>
  <si>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</si>
  <si>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</si>
  <si>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</si>
  <si>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</si>
  <si>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</si>
  <si>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</si>
  <si>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</si>
  <si>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</si>
  <si>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</si>
  <si>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</si>
  <si>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</si>
  <si>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</si>
  <si>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</si>
  <si>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</si>
  <si>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</si>
  <si>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</si>
  <si>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</si>
  <si>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</si>
  <si>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</si>
  <si>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</si>
  <si>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</si>
  <si>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</si>
  <si>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</si>
  <si>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</si>
  <si>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</si>
  <si>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</si>
  <si>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</si>
  <si>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</si>
  <si>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</si>
  <si>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</si>
  <si>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</si>
  <si>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</si>
  <si>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</si>
  <si>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</si>
  <si>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</si>
  <si>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</si>
  <si>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</si>
  <si>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</si>
  <si>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</si>
  <si>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</si>
  <si>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</si>
  <si>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</si>
  <si>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</si>
  <si>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</si>
  <si>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</si>
  <si>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</si>
  <si>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</si>
  <si>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</si>
  <si>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</si>
  <si>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</si>
  <si>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</si>
  <si>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</si>
  <si>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</si>
  <si>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</si>
  <si>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</si>
  <si>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</si>
  <si>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</si>
  <si>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</si>
  <si>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</si>
  <si>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</si>
  <si>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</si>
  <si>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</si>
  <si>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</si>
  <si>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</si>
  <si>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</si>
  <si>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</si>
  <si>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</si>
  <si>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</si>
  <si>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</si>
  <si>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</si>
  <si>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</si>
  <si>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</si>
  <si>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</si>
  <si>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</si>
  <si>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</si>
  <si>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</si>
  <si>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</si>
  <si>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</si>
  <si>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</si>
  <si>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</si>
  <si>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</si>
  <si>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</si>
  <si>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</si>
  <si>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</si>
  <si>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</si>
  <si>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</si>
  <si>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</si>
  <si>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</si>
  <si>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</si>
  <si>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</si>
  <si>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</si>
  <si>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</si>
  <si>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</si>
  <si>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</si>
  <si>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</si>
  <si>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</si>
  <si>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</si>
  <si>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</si>
  <si>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</si>
  <si>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</si>
  <si>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</si>
  <si>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</si>
  <si>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</si>
  <si>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</si>
  <si>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</si>
  <si>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</si>
  <si>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</si>
  <si>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</si>
  <si>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</si>
  <si>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</si>
  <si>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</si>
  <si>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</si>
  <si>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</si>
  <si>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</si>
  <si>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</si>
  <si>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</si>
  <si>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</si>
  <si>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</si>
  <si>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</si>
  <si>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</si>
  <si>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</si>
  <si>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</si>
  <si>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</si>
  <si>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</si>
  <si>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</si>
  <si>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</si>
  <si>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</si>
  <si>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</si>
  <si>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</si>
  <si>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</si>
  <si>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</si>
  <si>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</si>
  <si>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</si>
  <si>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</si>
  <si>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</si>
  <si>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</si>
  <si>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</si>
  <si>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</si>
  <si>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</si>
  <si>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</si>
  <si>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</si>
  <si>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</si>
  <si>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</si>
  <si>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</si>
  <si>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</si>
  <si>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</si>
  <si>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</si>
  <si>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</si>
  <si>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</si>
  <si>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</si>
  <si>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</si>
  <si>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</si>
  <si>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</si>
  <si>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</si>
  <si>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</si>
  <si>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</si>
  <si>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</si>
  <si>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</si>
  <si>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</si>
  <si>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</si>
  <si>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</si>
  <si>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</si>
  <si>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</si>
  <si>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</si>
  <si>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</si>
  <si>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</si>
  <si>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</si>
  <si>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</si>
  <si>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</si>
  <si>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</si>
  <si>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</si>
  <si>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</si>
  <si>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</si>
  <si>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</si>
  <si>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</si>
  <si>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</si>
  <si>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</si>
  <si>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</si>
  <si>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</si>
  <si>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</si>
  <si>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</si>
  <si>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</si>
  <si>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</si>
  <si>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</si>
  <si>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</si>
  <si>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</si>
  <si>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</si>
  <si>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</si>
  <si>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</si>
  <si>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</si>
  <si>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</si>
  <si>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</si>
  <si>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</si>
  <si>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</si>
  <si>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</si>
  <si>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</si>
  <si>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</si>
  <si>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</si>
  <si>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</si>
  <si>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</si>
  <si>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</si>
  <si>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</si>
  <si>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</si>
  <si>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</si>
  <si>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</si>
  <si>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</si>
  <si>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</si>
  <si>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</si>
  <si>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</si>
  <si>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</si>
  <si>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</si>
  <si>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</si>
  <si>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</si>
  <si>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</si>
  <si>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</si>
  <si>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</si>
  <si>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</si>
  <si>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</si>
  <si>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</si>
  <si>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</si>
  <si>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</si>
  <si>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</si>
  <si>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</si>
  <si>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</si>
  <si>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</si>
  <si>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</si>
  <si>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</si>
  <si>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</si>
  <si>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</si>
  <si>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</si>
  <si>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</si>
  <si>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</si>
  <si>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</si>
  <si>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</si>
  <si>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</si>
  <si>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</si>
  <si>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</si>
  <si>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</si>
  <si>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</si>
  <si>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</si>
  <si>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</si>
  <si>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</si>
  <si>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</si>
  <si>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</si>
  <si>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</si>
  <si>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</si>
  <si>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</si>
  <si>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</si>
  <si>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</si>
  <si>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</si>
  <si>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</si>
  <si>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</si>
  <si>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</si>
  <si>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</si>
  <si>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</si>
  <si>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</si>
  <si>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</si>
  <si>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</si>
  <si>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</si>
  <si>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</si>
  <si>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</si>
  <si>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</si>
  <si>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</si>
  <si>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</si>
  <si>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</si>
  <si>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</si>
  <si>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</si>
  <si>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</si>
  <si>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</si>
  <si>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</si>
  <si>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</si>
  <si>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</si>
  <si>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</si>
  <si>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</si>
  <si>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</si>
  <si>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</si>
  <si>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</si>
  <si>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</si>
  <si>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</si>
  <si>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</si>
  <si>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</si>
  <si>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</si>
  <si>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</si>
  <si>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</si>
  <si>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</si>
  <si>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</si>
  <si>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</si>
  <si>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</si>
  <si>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</si>
  <si>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</si>
  <si>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</si>
  <si>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</si>
  <si>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</si>
  <si>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</si>
  <si>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</si>
  <si>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</si>
  <si>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</si>
  <si>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</si>
  <si>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</si>
  <si>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</si>
  <si>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</si>
  <si>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</si>
  <si>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</si>
  <si>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</si>
  <si>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</si>
  <si>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</si>
  <si>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</si>
  <si>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</si>
  <si>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</si>
  <si>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</si>
  <si>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</si>
  <si>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</si>
  <si>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</si>
  <si>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</si>
  <si>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</si>
  <si>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</si>
  <si>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</si>
  <si>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</si>
  <si>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</si>
  <si>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</si>
  <si>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</si>
  <si>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</si>
  <si>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</si>
  <si>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</si>
  <si>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</si>
  <si>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</si>
  <si>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</si>
  <si>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</si>
  <si>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</si>
  <si>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</si>
  <si>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</si>
  <si>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</si>
  <si>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</si>
  <si>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</si>
  <si>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</si>
  <si>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</si>
  <si>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</si>
  <si>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</si>
  <si>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</si>
  <si>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</si>
  <si>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</si>
  <si>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</si>
  <si>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</si>
  <si>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</si>
  <si>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</si>
  <si>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</si>
  <si>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</si>
  <si>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</si>
  <si>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</si>
  <si>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</si>
  <si>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</si>
  <si>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</si>
  <si>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</si>
  <si>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</si>
  <si>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</si>
  <si>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</si>
  <si>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</si>
  <si>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</si>
  <si>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</si>
  <si>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</si>
  <si>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</si>
  <si>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</si>
  <si>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</si>
  <si>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</si>
  <si>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</si>
  <si>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</si>
  <si>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</si>
  <si>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</si>
  <si>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</si>
  <si>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</si>
  <si>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</si>
  <si>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</si>
  <si>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</si>
  <si>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</si>
  <si>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</si>
  <si>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</si>
  <si>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</si>
  <si>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</si>
  <si>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</si>
  <si>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</si>
  <si>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</si>
  <si>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</si>
  <si>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</si>
  <si>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</si>
  <si>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</si>
  <si>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</si>
  <si>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</si>
  <si>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</si>
  <si>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</si>
  <si>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</si>
  <si>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</si>
  <si>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</si>
  <si>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</si>
  <si>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</si>
  <si>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</si>
  <si>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</si>
  <si>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</si>
  <si>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</si>
  <si>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</si>
  <si>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</si>
  <si>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</si>
  <si>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</si>
  <si>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</si>
  <si>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</si>
  <si>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</si>
  <si>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</si>
  <si>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</si>
  <si>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</si>
  <si>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</si>
  <si>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</si>
  <si>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</si>
  <si>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</si>
  <si>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</si>
  <si>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</si>
  <si>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</si>
  <si>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</si>
  <si>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</si>
  <si>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</si>
  <si>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</si>
  <si>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</si>
  <si>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</si>
  <si>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</si>
  <si>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</si>
  <si>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</si>
  <si>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</si>
  <si>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</si>
  <si>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</si>
  <si>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</si>
  <si>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</si>
  <si>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</si>
  <si>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</si>
  <si>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</si>
  <si>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</si>
  <si>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</si>
  <si>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</si>
  <si>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</si>
  <si>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</si>
  <si>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</si>
  <si>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</si>
  <si>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</si>
  <si>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</si>
  <si>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</si>
  <si>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</si>
  <si>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</si>
  <si>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</si>
  <si>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</si>
  <si>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</si>
  <si>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</si>
  <si>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</si>
  <si>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</si>
  <si>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</si>
  <si>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</si>
  <si>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</si>
  <si>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</si>
  <si>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</si>
  <si>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</si>
  <si>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</si>
  <si>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</si>
  <si>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</si>
  <si>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</si>
  <si>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</si>
  <si>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</si>
  <si>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</si>
  <si>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</si>
  <si>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</si>
  <si>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</si>
  <si>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</si>
  <si>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</si>
  <si>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</si>
  <si>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</si>
  <si>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</si>
  <si>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</si>
  <si>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</si>
  <si>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</si>
  <si>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</si>
  <si>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</si>
  <si>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</si>
  <si>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</si>
  <si>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</si>
  <si>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</si>
  <si>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</si>
  <si>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</si>
  <si>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</si>
  <si>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</si>
  <si>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</si>
  <si>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</si>
  <si>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</si>
  <si>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</si>
  <si>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</si>
  <si>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</si>
  <si>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</si>
  <si>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</si>
  <si>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</si>
  <si>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</si>
  <si>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</si>
  <si>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</si>
  <si>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</si>
  <si>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</si>
  <si>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</si>
  <si>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</si>
  <si>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</si>
  <si>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</si>
  <si>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</si>
  <si>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</si>
  <si>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</si>
  <si>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</si>
  <si>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</si>
  <si>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</si>
  <si>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</si>
  <si>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</si>
  <si>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</si>
  <si>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</si>
  <si>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</si>
  <si>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</si>
  <si>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</si>
  <si>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</si>
  <si>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</si>
  <si>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</si>
  <si>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</si>
  <si>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</si>
  <si>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</si>
  <si>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</si>
  <si>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</si>
  <si>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</si>
  <si>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</si>
  <si>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</si>
  <si>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</si>
  <si>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</si>
  <si>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</si>
  <si>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</si>
  <si>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</si>
  <si>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</si>
  <si>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</si>
  <si>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</si>
  <si>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</si>
  <si>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</si>
  <si>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</si>
  <si>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</si>
  <si>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</si>
  <si>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</si>
  <si>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</si>
  <si>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</si>
  <si>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</si>
  <si>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</si>
  <si>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</si>
  <si>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</si>
  <si>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</si>
  <si>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</si>
  <si>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</si>
  <si>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</si>
  <si>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</si>
  <si>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</si>
  <si>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</si>
  <si>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</si>
  <si>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</si>
  <si>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</si>
  <si>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</si>
  <si>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</si>
  <si>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</si>
  <si>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</si>
  <si>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</si>
  <si>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</si>
  <si>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</si>
  <si>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</si>
  <si>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</si>
  <si>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</si>
  <si>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</si>
  <si>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</si>
  <si>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</si>
  <si>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</si>
  <si>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</si>
  <si>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</si>
  <si>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</si>
  <si>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</si>
  <si>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</si>
  <si>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</si>
  <si>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</si>
  <si>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</si>
  <si>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</si>
  <si>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</si>
  <si>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</si>
  <si>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</si>
  <si>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</si>
  <si>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</si>
  <si>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</si>
  <si>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</si>
  <si>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</si>
  <si>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</si>
  <si>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</si>
  <si>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</si>
  <si>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</si>
  <si>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</si>
  <si>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</si>
  <si>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</si>
  <si>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</si>
  <si>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</si>
  <si>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</si>
  <si>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</si>
  <si>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</si>
  <si>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</si>
  <si>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</si>
  <si>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</si>
  <si>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</si>
  <si>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</si>
  <si>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</si>
  <si>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</si>
  <si>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</si>
  <si>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</si>
  <si>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</si>
  <si>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</si>
  <si>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</si>
  <si>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</si>
  <si>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</si>
  <si>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</si>
  <si>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</si>
  <si>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</si>
  <si>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</si>
  <si>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</si>
  <si>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</si>
  <si>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</si>
  <si>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</si>
  <si>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</si>
  <si>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</si>
  <si>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</si>
  <si>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</si>
  <si>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</si>
  <si>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</si>
  <si>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</si>
  <si>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</si>
  <si>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</si>
  <si>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</si>
  <si>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</si>
  <si>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</si>
  <si>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</si>
  <si>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</si>
  <si>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</si>
  <si>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</si>
  <si>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</si>
  <si>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</si>
  <si>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</si>
  <si>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</si>
  <si>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</si>
  <si>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</si>
  <si>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</si>
  <si>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</si>
  <si>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</si>
  <si>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</si>
  <si>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</si>
  <si>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</si>
  <si>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</si>
  <si>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</si>
  <si>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</si>
  <si>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</si>
  <si>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</si>
  <si>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</si>
  <si>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</si>
  <si>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</si>
  <si>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</si>
  <si>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</si>
  <si>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</si>
  <si>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</si>
  <si>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</si>
  <si>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</si>
  <si>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</si>
  <si>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</si>
  <si>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</si>
  <si>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</si>
  <si>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</si>
  <si>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</si>
  <si>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</si>
  <si>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</si>
  <si>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</si>
  <si>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</si>
  <si>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</si>
  <si>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</si>
  <si>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</si>
  <si>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</si>
  <si>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</si>
  <si>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</si>
  <si>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</si>
  <si>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</si>
  <si>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</si>
  <si>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</si>
  <si>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</si>
  <si>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</si>
  <si>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</si>
  <si>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</si>
  <si>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</si>
  <si>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</si>
  <si>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</si>
  <si>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</si>
  <si>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</si>
  <si>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</si>
  <si>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</si>
  <si>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</si>
  <si>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</si>
  <si>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</si>
  <si>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</si>
  <si>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</si>
  <si>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</si>
  <si>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</si>
  <si>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</si>
  <si>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</si>
  <si>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</si>
  <si>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</si>
  <si>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</si>
  <si>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</si>
  <si>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</si>
  <si>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</si>
  <si>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</si>
  <si>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</si>
  <si>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</si>
  <si>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</si>
  <si>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</si>
  <si>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</si>
  <si>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</si>
  <si>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</si>
  <si>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</si>
  <si>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</si>
  <si>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</si>
  <si>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</si>
  <si>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</si>
  <si>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</si>
  <si>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</si>
  <si>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</si>
  <si>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</si>
  <si>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</si>
  <si>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</si>
  <si>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</si>
  <si>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</si>
  <si>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</si>
  <si>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</si>
  <si>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</si>
  <si>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</si>
  <si>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</si>
  <si>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</si>
  <si>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</si>
  <si>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</si>
  <si>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</si>
  <si>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</si>
  <si>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</si>
  <si>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</si>
  <si>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</si>
  <si>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</si>
  <si>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</si>
  <si>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</si>
  <si>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</si>
  <si>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</si>
  <si>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</si>
  <si>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</si>
  <si>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</si>
  <si>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</si>
  <si>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</si>
  <si>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</si>
  <si>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</si>
  <si>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</si>
  <si>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</si>
  <si>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</si>
  <si>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</si>
  <si>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</si>
  <si>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</si>
  <si>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</si>
  <si>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</si>
  <si>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</si>
  <si>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</si>
  <si>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</si>
  <si>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</si>
  <si>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</si>
  <si>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</si>
  <si>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</si>
  <si>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</si>
  <si>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</si>
  <si>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</si>
  <si>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</si>
  <si>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</si>
  <si>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</si>
  <si>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</si>
  <si>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</si>
  <si>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</si>
  <si>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</si>
  <si>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</si>
  <si>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</si>
  <si>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</si>
  <si>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</si>
  <si>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</si>
  <si>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</si>
  <si>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</si>
  <si>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</si>
  <si>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</si>
  <si>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</si>
  <si>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</si>
  <si>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</si>
  <si>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</si>
  <si>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</si>
  <si>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</si>
  <si>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</si>
  <si>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</si>
  <si>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</si>
  <si>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</si>
  <si>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</si>
  <si>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</si>
  <si>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</si>
  <si>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</si>
  <si>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</si>
  <si>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</si>
  <si>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</si>
  <si>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</si>
  <si>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</si>
  <si>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</si>
  <si>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</si>
  <si>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</si>
  <si>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</si>
  <si>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</si>
  <si>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</si>
  <si>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</si>
  <si>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</si>
  <si>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</si>
  <si>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</si>
  <si>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</si>
  <si>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</si>
  <si>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</si>
  <si>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</si>
  <si>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</si>
  <si>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</si>
  <si>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</si>
  <si>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</si>
  <si>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</si>
  <si>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</si>
  <si>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</si>
  <si>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</si>
  <si>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</si>
  <si>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</si>
  <si>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</si>
  <si>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</si>
  <si>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</si>
  <si>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</si>
  <si>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</si>
  <si>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</si>
  <si>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</si>
  <si>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</si>
  <si>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</si>
  <si>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</si>
  <si>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</si>
  <si>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</si>
  <si>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</si>
  <si>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</si>
  <si>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</si>
  <si>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</si>
  <si>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</si>
  <si>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</si>
  <si>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</si>
  <si>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</si>
  <si>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</si>
  <si>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</si>
  <si>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</si>
  <si>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</si>
  <si>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</si>
  <si>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</si>
  <si>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</si>
  <si>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</si>
  <si>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</si>
  <si>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</si>
  <si>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</si>
  <si>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</si>
  <si>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</si>
  <si>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</si>
  <si>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</si>
  <si>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</si>
  <si>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</si>
  <si>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</si>
  <si>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</si>
  <si>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</si>
  <si>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</si>
  <si>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</si>
  <si>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</si>
  <si>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</si>
  <si>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</si>
  <si>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</si>
  <si>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</si>
  <si>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</si>
  <si>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</si>
  <si>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</si>
  <si>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</si>
  <si>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</si>
  <si>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</si>
  <si>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</si>
  <si>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</si>
  <si>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</si>
  <si>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</si>
  <si>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</si>
  <si>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</si>
  <si>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</si>
  <si>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</si>
  <si>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</si>
  <si>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</si>
  <si>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</si>
  <si>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</si>
  <si>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</si>
  <si>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</si>
  <si>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</si>
  <si>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</si>
  <si>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</si>
  <si>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</si>
  <si>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</si>
  <si>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</si>
  <si>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</si>
  <si>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</si>
  <si>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</si>
  <si>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</si>
  <si>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</si>
  <si>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</si>
  <si>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</si>
  <si>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</si>
  <si>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</si>
  <si>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</si>
  <si>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</si>
  <si>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</si>
  <si>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</si>
  <si>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</si>
  <si>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</si>
  <si>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</si>
  <si>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</si>
  <si>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</si>
  <si>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</si>
  <si>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</si>
  <si>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</si>
  <si>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</si>
  <si>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</si>
  <si>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</si>
  <si>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</si>
  <si>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</si>
  <si>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</si>
  <si>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</si>
  <si>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</si>
  <si>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</si>
  <si>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</si>
  <si>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</si>
  <si>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</si>
  <si>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</si>
  <si>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</si>
  <si>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</si>
  <si>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</si>
  <si>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</si>
  <si>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</si>
  <si>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</si>
  <si>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</si>
  <si>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</si>
  <si>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</si>
  <si>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</si>
  <si>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</si>
  <si>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</si>
  <si>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</si>
  <si>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</si>
  <si>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</si>
  <si>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</si>
  <si>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</si>
  <si>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</si>
  <si>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</si>
  <si>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</si>
  <si>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</si>
  <si>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</si>
  <si>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</si>
  <si>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</si>
  <si>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</si>
  <si>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</si>
  <si>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</si>
  <si>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</si>
  <si>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</si>
  <si>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</si>
  <si>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</si>
  <si>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</si>
  <si>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</si>
  <si>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</si>
  <si>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</si>
  <si>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</si>
  <si>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</si>
  <si>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</si>
  <si>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</si>
  <si>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</si>
  <si>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</si>
  <si>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</si>
  <si>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</si>
  <si>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</si>
  <si>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</si>
  <si>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</si>
  <si>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</si>
  <si>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</si>
  <si>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</si>
  <si>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</si>
  <si>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</si>
  <si>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</si>
  <si>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</si>
  <si>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</si>
  <si>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</si>
  <si>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</si>
  <si>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</si>
  <si>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</si>
  <si>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</si>
  <si>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</si>
  <si>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</si>
  <si>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</si>
  <si>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</si>
  <si>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</si>
  <si>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</si>
  <si>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</si>
  <si>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</si>
  <si>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</si>
  <si>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</si>
  <si>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</si>
  <si>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</si>
  <si>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</si>
  <si>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</si>
  <si>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</si>
  <si>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</si>
  <si>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</si>
  <si>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</si>
  <si>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</si>
  <si>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</si>
  <si>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</si>
  <si>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</si>
  <si>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</si>
  <si>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</si>
  <si>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</si>
  <si>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</si>
  <si>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</si>
  <si>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</si>
  <si>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</si>
  <si>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</si>
  <si>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</si>
  <si>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</si>
  <si>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</si>
  <si>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</si>
  <si>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</si>
  <si>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</si>
  <si>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</si>
  <si>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</si>
  <si>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</si>
  <si>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</si>
  <si>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</si>
  <si>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</si>
  <si>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</si>
  <si>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</si>
  <si>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</si>
  <si>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</si>
  <si>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</si>
  <si>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</si>
  <si>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</si>
  <si>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</si>
  <si>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</si>
  <si>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</si>
  <si>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</si>
  <si>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</si>
  <si>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</si>
  <si>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</si>
  <si>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</si>
  <si>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</si>
  <si>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</si>
  <si>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</si>
  <si>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</si>
  <si>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</si>
  <si>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</si>
  <si>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</si>
  <si>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</si>
  <si>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</si>
  <si>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</si>
  <si>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</si>
  <si>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</si>
  <si>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</si>
  <si>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</si>
  <si>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</si>
  <si>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</si>
  <si>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</si>
  <si>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</si>
  <si>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</si>
  <si>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</si>
  <si>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</si>
  <si>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</si>
  <si>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</si>
  <si>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</si>
  <si>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</si>
  <si>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</si>
  <si>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</si>
  <si>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</si>
  <si>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</si>
  <si>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</si>
  <si>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</si>
  <si>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</si>
  <si>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</si>
  <si>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</si>
  <si>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</si>
  <si>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</si>
  <si>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</si>
  <si>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</si>
  <si>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</si>
  <si>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</si>
  <si>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</si>
  <si>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</si>
  <si>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</si>
  <si>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</si>
  <si>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</si>
  <si>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</si>
  <si>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</si>
  <si>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</si>
  <si>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</si>
  <si>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</si>
  <si>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</si>
  <si>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</si>
  <si>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</si>
  <si>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</si>
  <si>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</si>
  <si>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</si>
  <si>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</si>
  <si>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</si>
  <si>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</si>
  <si>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</si>
  <si>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</si>
  <si>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</si>
  <si>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</si>
  <si>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</si>
  <si>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</si>
  <si>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</si>
  <si>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</si>
  <si>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</si>
  <si>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</si>
  <si>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</si>
  <si>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</si>
  <si>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</si>
  <si>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</si>
  <si>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</si>
  <si>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</si>
  <si>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</si>
  <si>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</si>
  <si>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</si>
  <si>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</si>
  <si>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</si>
  <si>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</si>
  <si>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</si>
  <si>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</si>
  <si>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</si>
  <si>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</si>
  <si>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</si>
  <si>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</si>
  <si>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</si>
  <si>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</si>
  <si>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</si>
  <si>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</si>
  <si>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</si>
  <si>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</si>
  <si>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</si>
  <si>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</si>
  <si>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</si>
  <si>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</si>
  <si>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</si>
  <si>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</si>
  <si>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</si>
  <si>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</si>
  <si>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</si>
  <si>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</si>
  <si>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</si>
  <si>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</si>
  <si>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</si>
  <si>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</si>
  <si>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</si>
  <si>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</si>
  <si>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</si>
  <si>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</si>
  <si>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</si>
  <si>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</si>
  <si>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</si>
  <si>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</si>
  <si>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</si>
  <si>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</si>
  <si>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</si>
  <si>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</si>
  <si>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</si>
  <si>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</si>
  <si>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</si>
  <si>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</si>
  <si>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</si>
  <si>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</si>
  <si>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</si>
  <si>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</si>
  <si>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</si>
  <si>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</si>
  <si>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</si>
  <si>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</si>
  <si>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</si>
  <si>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</si>
  <si>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</si>
  <si>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</si>
  <si>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</si>
  <si>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</si>
  <si>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</si>
  <si>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</si>
  <si>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</si>
  <si>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</si>
  <si>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</si>
  <si>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</si>
  <si>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</si>
  <si>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</si>
  <si>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</si>
  <si>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</si>
  <si>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</si>
  <si>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</si>
  <si>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</si>
  <si>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</si>
  <si>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</si>
  <si>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</si>
  <si>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</si>
  <si>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</si>
  <si>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</si>
  <si>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</si>
  <si>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</si>
  <si>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</si>
  <si>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</si>
  <si>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</si>
  <si>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</si>
  <si>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</si>
  <si>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</si>
  <si>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</si>
  <si>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</si>
  <si>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</si>
  <si>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</si>
  <si>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</si>
  <si>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</si>
  <si>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</si>
  <si>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</si>
  <si>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</si>
  <si>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</si>
  <si>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</si>
  <si>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</si>
  <si>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</si>
  <si>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</si>
  <si>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</si>
  <si>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</si>
  <si>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</si>
  <si>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</si>
  <si>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</si>
  <si>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</si>
  <si>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</si>
  <si>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</si>
  <si>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</si>
  <si>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</si>
  <si>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</si>
  <si>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</si>
  <si>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</si>
  <si>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</si>
  <si>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</si>
  <si>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</si>
  <si>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</si>
  <si>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</si>
  <si>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</si>
  <si>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</si>
  <si>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</si>
  <si>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</si>
  <si>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</si>
  <si>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</si>
  <si>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</si>
  <si>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</si>
  <si>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</si>
  <si>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</si>
  <si>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</si>
  <si>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</si>
  <si>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</si>
  <si>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</si>
  <si>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</si>
  <si>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</si>
  <si>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</si>
  <si>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</si>
  <si>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</si>
  <si>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</si>
  <si>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</si>
  <si>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</si>
  <si>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</si>
  <si>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</si>
  <si>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</si>
  <si>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</si>
  <si>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</si>
  <si>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</si>
  <si>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</si>
  <si>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</si>
  <si>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</si>
  <si>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</si>
  <si>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</si>
  <si>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</si>
  <si>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</si>
  <si>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</si>
  <si>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</si>
  <si>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</si>
  <si>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</si>
  <si>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</si>
  <si>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</si>
  <si>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</si>
  <si>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</si>
  <si>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</si>
  <si>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</si>
  <si>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</si>
  <si>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</si>
  <si>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</si>
  <si>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</si>
  <si>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</si>
  <si>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</si>
  <si>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</si>
  <si>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</si>
  <si>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</si>
  <si>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</si>
  <si>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</si>
  <si>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</si>
  <si>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</si>
  <si>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</si>
  <si>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</si>
  <si>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</si>
  <si>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</si>
  <si>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</si>
  <si>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</si>
  <si>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</si>
  <si>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</si>
  <si>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</si>
  <si>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</si>
  <si>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</si>
  <si>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</si>
  <si>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</si>
  <si>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</si>
  <si>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</si>
  <si>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</si>
  <si>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</si>
  <si>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</si>
  <si>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</si>
  <si>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</si>
  <si>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</si>
  <si>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</si>
  <si>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</si>
  <si>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</si>
  <si>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</si>
  <si>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</si>
  <si>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</si>
  <si>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</si>
  <si>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</si>
  <si>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</si>
  <si>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</si>
  <si>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</si>
  <si>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</si>
  <si>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</si>
  <si>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</si>
  <si>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</si>
  <si>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</si>
  <si>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</si>
  <si>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</si>
  <si>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</si>
  <si>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</si>
  <si>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</si>
  <si>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</si>
  <si>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</si>
  <si>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</si>
  <si>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</si>
  <si>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</si>
  <si>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</si>
  <si>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</si>
  <si>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</si>
  <si>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</si>
  <si>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</si>
  <si>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</si>
  <si>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</si>
  <si>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</si>
  <si>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</si>
  <si>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</si>
  <si>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</si>
  <si>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</si>
  <si>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</si>
  <si>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</si>
  <si>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</si>
  <si>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</si>
  <si>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</si>
  <si>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</si>
  <si>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</si>
  <si>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</si>
  <si>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</si>
  <si>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</si>
  <si>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</si>
  <si>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</si>
  <si>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</si>
  <si>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</si>
  <si>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</si>
  <si>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</si>
  <si>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</si>
  <si>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</si>
  <si>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</si>
  <si>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</si>
  <si>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</si>
  <si>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</si>
  <si>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</si>
  <si>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</si>
  <si>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</si>
  <si>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</si>
  <si>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</si>
  <si>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</si>
  <si>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</si>
  <si>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</si>
  <si>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</si>
  <si>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</si>
  <si>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</si>
  <si>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</si>
  <si>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</si>
  <si>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</si>
  <si>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</si>
  <si>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</si>
  <si>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</si>
  <si>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</si>
  <si>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</si>
  <si>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</si>
  <si>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</si>
  <si>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</si>
  <si>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</si>
  <si>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</si>
  <si>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</si>
  <si>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</si>
  <si>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</si>
  <si>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</si>
  <si>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</si>
  <si>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</si>
  <si>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</si>
  <si>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</si>
  <si>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</si>
  <si>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</si>
  <si>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</si>
  <si>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</si>
  <si>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</si>
  <si>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</si>
  <si>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</si>
  <si>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</si>
  <si>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</si>
  <si>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</si>
  <si>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</si>
  <si>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</si>
  <si>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</si>
  <si>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</si>
  <si>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</si>
  <si>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</si>
  <si>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</si>
  <si>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</si>
  <si>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</si>
  <si>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</si>
  <si>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</si>
  <si>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</si>
  <si>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</si>
  <si>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</si>
  <si>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</si>
  <si>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</si>
  <si>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</si>
  <si>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</si>
  <si>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</si>
  <si>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</si>
  <si>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</si>
  <si>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</si>
  <si>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</si>
  <si>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</si>
  <si>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</si>
  <si>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</si>
  <si>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</si>
  <si>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</si>
  <si>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</si>
  <si>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</si>
  <si>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</si>
  <si>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</si>
  <si>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</si>
  <si>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</si>
  <si>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</si>
  <si>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</si>
  <si>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</si>
  <si>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</si>
  <si>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</si>
  <si>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</si>
  <si>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</si>
  <si>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</si>
  <si>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</si>
  <si>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</si>
  <si>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</si>
  <si>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</si>
  <si>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</si>
  <si>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</si>
  <si>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</si>
  <si>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</si>
  <si>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</si>
  <si>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</si>
  <si>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</si>
  <si>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</si>
  <si>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</si>
  <si>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</si>
  <si>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</si>
  <si>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</si>
  <si>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</si>
  <si>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</si>
  <si>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</si>
  <si>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</si>
  <si>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</si>
  <si>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</si>
  <si>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</si>
  <si>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</si>
  <si>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</si>
  <si>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</si>
  <si>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</si>
  <si>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</si>
  <si>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</si>
  <si>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</si>
  <si>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</si>
  <si>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</si>
  <si>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</si>
  <si>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</si>
  <si>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</si>
  <si>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</si>
  <si>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</si>
  <si>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</si>
  <si>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</si>
  <si>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</si>
  <si>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</si>
  <si>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</si>
  <si>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</si>
  <si>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</si>
  <si>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</si>
  <si>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</si>
  <si>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</si>
  <si>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</si>
  <si>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</si>
  <si>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</si>
  <si>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</si>
  <si>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</si>
  <si>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</si>
  <si>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</si>
  <si>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</si>
  <si>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</si>
  <si>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</si>
  <si>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</si>
  <si>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</si>
  <si>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</si>
  <si>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</si>
  <si>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</si>
  <si>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</si>
  <si>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</si>
  <si>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</si>
  <si>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</si>
  <si>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</si>
  <si>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</si>
  <si>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</si>
  <si>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</si>
  <si>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</si>
  <si>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</si>
  <si>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</si>
  <si>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</si>
  <si>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</si>
  <si>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</si>
  <si>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</si>
  <si>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</si>
  <si>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</si>
  <si>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</si>
  <si>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</si>
  <si>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</si>
  <si>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</si>
  <si>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</si>
  <si>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</si>
  <si>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</si>
  <si>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</si>
  <si>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</si>
  <si>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</si>
  <si>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</si>
  <si>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</si>
  <si>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</si>
  <si>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</si>
  <si>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</si>
  <si>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</si>
  <si>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</si>
  <si>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</si>
  <si>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</si>
  <si>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</si>
  <si>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</si>
  <si>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</si>
  <si>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</si>
  <si>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</si>
  <si>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</si>
  <si>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</si>
  <si>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</si>
  <si>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</si>
  <si>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</si>
  <si>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</si>
  <si>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</si>
  <si>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</si>
  <si>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</si>
  <si>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</si>
  <si>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</si>
  <si>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</si>
  <si>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</si>
  <si>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</si>
  <si>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</si>
  <si>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</si>
  <si>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</si>
  <si>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</si>
  <si>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</si>
  <si>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</si>
  <si>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</si>
  <si>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</si>
  <si>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</si>
  <si>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</si>
  <si>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</si>
  <si>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</si>
  <si>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</si>
  <si>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</si>
  <si>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</si>
  <si>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</si>
  <si>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</si>
  <si>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</si>
  <si>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</si>
  <si>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</si>
  <si>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</si>
  <si>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</si>
  <si>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</si>
  <si>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</si>
  <si>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</si>
  <si>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</si>
  <si>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</si>
  <si>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</si>
  <si>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</si>
  <si>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</si>
  <si>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</si>
  <si>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</si>
  <si>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</si>
  <si>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</si>
  <si>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</si>
  <si>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</si>
  <si>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</si>
  <si>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</si>
  <si>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</si>
  <si>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</si>
  <si>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</si>
  <si>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</si>
  <si>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</si>
  <si>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</si>
  <si>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</si>
  <si>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</si>
  <si>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</si>
  <si>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</si>
  <si>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</si>
  <si>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</si>
  <si>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</si>
  <si>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</si>
  <si>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</si>
  <si>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</si>
  <si>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</si>
  <si>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</si>
  <si>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</si>
  <si>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</si>
  <si>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</si>
  <si>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</si>
  <si>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</si>
  <si>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</si>
  <si>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</si>
  <si>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</si>
  <si>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</si>
  <si>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</si>
  <si>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</si>
  <si>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</si>
  <si>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</si>
  <si>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</si>
  <si>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</si>
  <si>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</si>
  <si>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</si>
  <si>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</si>
  <si>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</si>
  <si>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</si>
  <si>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</si>
  <si>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</si>
  <si>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</si>
  <si>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</si>
  <si>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</si>
  <si>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</si>
  <si>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</si>
  <si>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</si>
  <si>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</si>
  <si>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</si>
  <si>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</si>
  <si>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</si>
  <si>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</si>
  <si>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</si>
  <si>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</si>
  <si>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</si>
  <si>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</si>
  <si>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</si>
  <si>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</si>
  <si>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</si>
  <si>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</si>
  <si>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</si>
  <si>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</si>
  <si>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</si>
  <si>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</si>
  <si>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</si>
  <si>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</si>
  <si>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</si>
  <si>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</si>
  <si>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</si>
  <si>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</si>
  <si>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</si>
  <si>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</si>
  <si>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</si>
  <si>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</si>
  <si>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</si>
  <si>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</si>
  <si>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</si>
  <si>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</si>
  <si>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</si>
  <si>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</si>
  <si>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</si>
  <si>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</si>
  <si>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</si>
  <si>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</si>
  <si>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</si>
  <si>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</si>
  <si>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</si>
  <si>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</si>
  <si>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</si>
  <si>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</si>
  <si>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</si>
  <si>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</si>
  <si>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</si>
  <si>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</si>
  <si>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</si>
  <si>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</si>
  <si>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</si>
  <si>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</si>
  <si>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</si>
  <si>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</si>
  <si>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</si>
  <si>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</si>
  <si>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</si>
  <si>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</si>
  <si>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</si>
  <si>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</si>
  <si>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</si>
  <si>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</si>
  <si>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</si>
  <si>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</si>
  <si>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</si>
  <si>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</si>
  <si>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</si>
  <si>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</si>
  <si>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</si>
  <si>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</si>
  <si>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</si>
  <si>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</si>
  <si>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</si>
  <si>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</si>
  <si>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</si>
  <si>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</si>
  <si>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</si>
  <si>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</si>
  <si>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</si>
  <si>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</si>
  <si>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</si>
  <si>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</si>
  <si>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</si>
  <si>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</si>
  <si>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</si>
  <si>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</si>
  <si>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</si>
  <si>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</si>
  <si>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</si>
  <si>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</si>
  <si>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</si>
  <si>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</si>
  <si>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</si>
  <si>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</si>
  <si>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</si>
  <si>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</si>
  <si>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</si>
  <si>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</si>
  <si>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</si>
  <si>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</si>
  <si>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</si>
  <si>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</si>
  <si>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</si>
  <si>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</si>
  <si>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</si>
  <si>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</si>
  <si>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</si>
  <si>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</si>
  <si>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</si>
  <si>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</si>
  <si>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</si>
  <si>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</si>
  <si>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</si>
  <si>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</si>
  <si>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</si>
  <si>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</si>
  <si>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</si>
  <si>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</si>
  <si>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</si>
  <si>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</si>
  <si>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</si>
  <si>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</si>
  <si>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</si>
  <si>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</si>
  <si>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</si>
  <si>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</si>
  <si>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</si>
  <si>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</si>
  <si>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</si>
  <si>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</si>
  <si>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</si>
  <si>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</si>
  <si>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</si>
  <si>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</si>
  <si>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</si>
  <si>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</si>
  <si>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</si>
  <si>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</si>
  <si>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</si>
  <si>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</si>
  <si>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</si>
  <si>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</si>
  <si>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</si>
  <si>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</si>
  <si>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</si>
  <si>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</si>
  <si>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</si>
  <si>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</si>
  <si>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</si>
  <si>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</si>
  <si>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</si>
  <si>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</si>
  <si>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</si>
  <si>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</si>
  <si>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</si>
  <si>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</si>
  <si>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</si>
  <si>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</si>
  <si>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</si>
  <si>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</si>
  <si>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</si>
  <si>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</si>
  <si>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</si>
  <si>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</si>
  <si>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</si>
  <si>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</si>
  <si>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</si>
  <si>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</si>
  <si>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</si>
  <si>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</si>
  <si>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</si>
  <si>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</si>
  <si>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</si>
  <si>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</si>
  <si>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</si>
  <si>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</si>
  <si>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</si>
  <si>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</si>
  <si>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</si>
  <si>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</si>
  <si>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</si>
  <si>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</si>
  <si>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</si>
  <si>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</si>
  <si>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</si>
  <si>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</si>
  <si>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</si>
  <si>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</si>
  <si>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</si>
  <si>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</si>
  <si>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</si>
  <si>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</si>
  <si>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</si>
  <si>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</si>
  <si>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</si>
  <si>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</si>
  <si>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</si>
  <si>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</si>
  <si>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</si>
  <si>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</si>
  <si>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</si>
  <si>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</si>
  <si>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</si>
  <si>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</si>
  <si>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</si>
  <si>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</si>
  <si>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</si>
  <si>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</si>
  <si>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</si>
  <si>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</si>
  <si>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</si>
  <si>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</si>
  <si>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</si>
  <si>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</si>
  <si>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</si>
  <si>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</si>
  <si>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</si>
  <si>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</si>
  <si>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</si>
  <si>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</si>
  <si>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</si>
  <si>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</si>
  <si>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</si>
  <si>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</si>
  <si>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</si>
  <si>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</si>
  <si>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</si>
  <si>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</si>
  <si>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</si>
  <si>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</si>
  <si>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</si>
  <si>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</si>
  <si>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</si>
  <si>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</si>
  <si>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</si>
  <si>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</si>
  <si>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</si>
  <si>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</si>
  <si>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</si>
  <si>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</si>
  <si>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</si>
  <si>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</si>
  <si>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</si>
  <si>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</si>
  <si>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</si>
  <si>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</si>
  <si>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</si>
  <si>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</si>
  <si>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</si>
  <si>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</si>
  <si>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</si>
  <si>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</si>
  <si>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</si>
  <si>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</si>
  <si>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</si>
  <si>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</si>
  <si>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</si>
  <si>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</si>
  <si>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</si>
  <si>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</si>
  <si>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</si>
  <si>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</si>
  <si>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</si>
  <si>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</si>
  <si>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</si>
  <si>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</si>
  <si>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</si>
  <si>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</si>
  <si>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</si>
  <si>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</si>
  <si>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</si>
  <si>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</si>
  <si>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</si>
  <si>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</si>
  <si>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</si>
  <si>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</si>
  <si>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</si>
  <si>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</si>
  <si>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</si>
  <si>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</si>
  <si>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</si>
  <si>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</si>
  <si>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</si>
  <si>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</si>
  <si>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</si>
  <si>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</si>
  <si>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</si>
  <si>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</si>
  <si>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</si>
  <si>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</si>
  <si>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</si>
  <si>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</si>
  <si>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</si>
  <si>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</si>
  <si>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</si>
  <si>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</si>
  <si>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</si>
  <si>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</si>
  <si>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</si>
  <si>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</si>
  <si>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</si>
  <si>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</si>
  <si>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</si>
  <si>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</si>
  <si>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</si>
  <si>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</si>
  <si>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</si>
  <si>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</si>
  <si>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</si>
  <si>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</si>
  <si>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</si>
  <si>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</si>
  <si>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</si>
  <si>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</si>
  <si>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</si>
  <si>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</si>
  <si>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</si>
  <si>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</si>
  <si>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</si>
  <si>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</si>
  <si>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</si>
  <si>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</si>
  <si>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</si>
  <si>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</si>
  <si>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</si>
  <si>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</si>
  <si>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</si>
  <si>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</si>
  <si>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</si>
  <si>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</si>
  <si>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</si>
  <si>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</si>
  <si>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</si>
  <si>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</si>
  <si>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</si>
  <si>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</si>
  <si>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</si>
  <si>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</si>
  <si>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</si>
  <si>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</si>
  <si>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</si>
  <si>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</si>
  <si>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</si>
  <si>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</si>
  <si>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</si>
  <si>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</si>
  <si>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</si>
  <si>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</si>
  <si>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</si>
  <si>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</si>
  <si>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</si>
  <si>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</si>
  <si>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</si>
  <si>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</si>
  <si>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</si>
  <si>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</si>
  <si>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</si>
  <si>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</si>
  <si>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</si>
  <si>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</si>
  <si>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</si>
  <si>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</si>
  <si>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</si>
  <si>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</si>
  <si>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</si>
  <si>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</si>
  <si>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</si>
  <si>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</si>
  <si>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</si>
  <si>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</si>
  <si>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</si>
  <si>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</si>
  <si>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</si>
  <si>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</si>
  <si>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</si>
  <si>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</si>
  <si>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</si>
  <si>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</si>
  <si>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</si>
  <si>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</si>
  <si>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</si>
  <si>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</si>
  <si>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</si>
  <si>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</si>
  <si>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</si>
  <si>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</si>
  <si>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</si>
  <si>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</si>
  <si>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</si>
  <si>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</si>
  <si>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</si>
  <si>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</si>
  <si>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</si>
  <si>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</si>
  <si>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</si>
  <si>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</si>
  <si>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</si>
  <si>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</si>
  <si>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</si>
  <si>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</si>
  <si>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</si>
  <si>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</si>
  <si>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</si>
  <si>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</si>
  <si>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</si>
  <si>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</si>
  <si>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</si>
  <si>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</si>
  <si>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</si>
  <si>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</si>
  <si>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</si>
  <si>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</si>
  <si>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</si>
  <si>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</si>
  <si>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</si>
  <si>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</si>
  <si>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</si>
  <si>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</si>
  <si>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</si>
  <si>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</si>
  <si>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</si>
  <si>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</si>
  <si>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</si>
  <si>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</si>
  <si>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</si>
  <si>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</si>
  <si>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</si>
  <si>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</si>
  <si>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</si>
  <si>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</si>
  <si>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</si>
  <si>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</si>
  <si>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</si>
  <si>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</si>
  <si>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</si>
  <si>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</si>
  <si>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</si>
  <si>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</si>
  <si>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</si>
  <si>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</si>
  <si>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</si>
  <si>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</si>
  <si>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</si>
  <si>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</si>
  <si>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</si>
  <si>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</si>
  <si>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</si>
  <si>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</si>
  <si>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</si>
  <si>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</si>
  <si>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</si>
  <si>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</si>
  <si>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</si>
  <si>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</si>
  <si>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</si>
  <si>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</si>
  <si>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</si>
  <si>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</si>
  <si>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</si>
  <si>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</si>
  <si>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</si>
  <si>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</si>
  <si>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</si>
  <si>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</si>
  <si>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</si>
  <si>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</si>
  <si>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</si>
  <si>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</si>
  <si>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</si>
  <si>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</si>
  <si>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</si>
  <si>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</si>
  <si>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</si>
  <si>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</si>
  <si>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</si>
  <si>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</si>
  <si>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</si>
  <si>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</si>
  <si>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</si>
  <si>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</si>
  <si>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</si>
  <si>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</si>
  <si>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</si>
  <si>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</si>
  <si>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</si>
  <si>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</si>
  <si>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</si>
  <si>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</si>
  <si>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</si>
  <si>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</si>
  <si>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</si>
  <si>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</si>
  <si>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</si>
  <si>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</si>
  <si>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</si>
  <si>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</si>
  <si>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</si>
  <si>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</si>
  <si>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</si>
  <si>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</si>
  <si>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</si>
  <si>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</si>
  <si>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</si>
  <si>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</si>
  <si>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</si>
  <si>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</si>
  <si>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</si>
  <si>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</si>
  <si>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</si>
  <si>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</si>
  <si>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</si>
  <si>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</si>
  <si>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</si>
  <si>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</si>
  <si>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</si>
  <si>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</si>
  <si>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</si>
  <si>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</si>
  <si>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</si>
  <si>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</si>
  <si>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</si>
  <si>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</si>
  <si>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</si>
  <si>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</si>
  <si>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</si>
  <si>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</si>
  <si>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</si>
  <si>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</si>
  <si>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</si>
  <si>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</si>
  <si>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</si>
  <si>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</si>
  <si>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</si>
  <si>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</si>
  <si>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</si>
  <si>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</si>
  <si>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</si>
  <si>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</si>
  <si>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</si>
  <si>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</si>
  <si>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</si>
  <si>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</si>
  <si>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</si>
  <si>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</si>
  <si>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</si>
  <si>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</si>
  <si>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</si>
  <si>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</si>
  <si>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</si>
  <si>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</si>
  <si>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</si>
  <si>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</si>
  <si>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</si>
  <si>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</si>
  <si>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</si>
  <si>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</si>
  <si>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</si>
  <si>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</si>
  <si>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</si>
  <si>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</si>
  <si>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</si>
  <si>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</si>
  <si>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</si>
  <si>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</si>
  <si>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</si>
  <si>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</si>
  <si>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</si>
  <si>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</si>
  <si>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</si>
  <si>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</si>
  <si>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</si>
  <si>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</si>
  <si>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</si>
  <si>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</si>
  <si>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</si>
  <si>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</si>
  <si>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</si>
  <si>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</si>
  <si>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</si>
  <si>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</si>
  <si>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</si>
  <si>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</si>
  <si>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</si>
  <si>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</si>
  <si>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</si>
  <si>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</si>
  <si>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</si>
  <si>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</si>
  <si>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</si>
  <si>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</si>
  <si>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</si>
  <si>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</si>
  <si>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</si>
  <si>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</si>
  <si>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</si>
  <si>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</si>
  <si>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</si>
  <si>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</si>
  <si>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</si>
  <si>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</si>
  <si>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</si>
  <si>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</si>
  <si>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</si>
  <si>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</si>
  <si>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</si>
  <si>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</si>
  <si>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</si>
  <si>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</si>
  <si>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</si>
  <si>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</si>
  <si>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</si>
  <si>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</si>
  <si>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</si>
  <si>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</si>
  <si>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</si>
  <si>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</si>
  <si>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</si>
  <si>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</si>
  <si>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</si>
  <si>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</si>
  <si>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</si>
  <si>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</si>
  <si>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</si>
  <si>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</si>
  <si>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</si>
  <si>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</si>
  <si>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</si>
  <si>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</si>
  <si>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</si>
  <si>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</si>
  <si>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</si>
  <si>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</si>
  <si>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</si>
  <si>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</si>
  <si>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</si>
  <si>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</si>
  <si>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</si>
  <si>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</si>
  <si>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</si>
  <si>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</si>
  <si>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</si>
  <si>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</si>
  <si>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</si>
  <si>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</si>
  <si>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</si>
  <si>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</si>
  <si>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</si>
  <si>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</si>
  <si>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</si>
  <si>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</si>
  <si>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</si>
  <si>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</si>
  <si>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</si>
  <si>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</si>
  <si>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</si>
  <si>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</si>
  <si>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</si>
  <si>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</si>
  <si>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</si>
  <si>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</si>
  <si>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</si>
  <si>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</si>
  <si>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</si>
  <si>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</si>
  <si>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</si>
  <si>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</si>
  <si>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</si>
  <si>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</si>
  <si>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</si>
  <si>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</si>
  <si>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</si>
  <si>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</si>
  <si>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</si>
  <si>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</si>
  <si>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</si>
  <si>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</si>
  <si>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</si>
  <si>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</si>
  <si>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</si>
  <si>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</si>
  <si>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</si>
  <si>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</si>
  <si>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</si>
  <si>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</si>
  <si>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</si>
  <si>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</si>
  <si>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</si>
  <si>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</si>
  <si>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</si>
  <si>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</si>
  <si>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</si>
  <si>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</si>
  <si>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</si>
  <si>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</si>
  <si>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</si>
  <si>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</si>
  <si>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</si>
  <si>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</si>
  <si>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</si>
  <si>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</si>
  <si>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</si>
  <si>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</si>
  <si>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</si>
  <si>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</si>
  <si>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</si>
  <si>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</si>
  <si>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</si>
  <si>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</si>
  <si>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</si>
  <si>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</si>
  <si>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</si>
  <si>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</si>
  <si>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</si>
  <si>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</si>
  <si>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</si>
  <si>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</si>
  <si>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</si>
  <si>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</si>
  <si>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</si>
  <si>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</si>
  <si>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</si>
  <si>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</si>
  <si>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</si>
  <si>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</si>
  <si>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</si>
  <si>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</si>
  <si>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</si>
  <si>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</si>
  <si>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</si>
  <si>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</si>
  <si>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</si>
  <si>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</si>
  <si>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</si>
  <si>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</si>
  <si>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</si>
  <si>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</si>
  <si>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</si>
  <si>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</si>
  <si>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</si>
  <si>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</si>
  <si>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</si>
  <si>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</si>
  <si>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</si>
  <si>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</si>
  <si>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</si>
  <si>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</si>
  <si>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</si>
  <si>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</si>
  <si>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</si>
  <si>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</si>
  <si>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</si>
  <si>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</si>
  <si>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</si>
  <si>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</si>
  <si>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</si>
  <si>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</si>
  <si>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</si>
  <si>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</si>
  <si>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</si>
  <si>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</si>
  <si>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</si>
  <si>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</si>
  <si>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</si>
  <si>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</si>
  <si>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</si>
  <si>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</si>
  <si>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</si>
  <si>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</si>
  <si>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</si>
  <si>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</si>
  <si>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</si>
  <si>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</si>
  <si>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</si>
  <si>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</si>
  <si>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</si>
  <si>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</si>
  <si>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</si>
  <si>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</si>
  <si>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</si>
  <si>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</si>
  <si>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</si>
  <si>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</si>
  <si>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</si>
  <si>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</si>
  <si>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</si>
  <si>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</si>
  <si>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</si>
  <si>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</si>
  <si>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</si>
  <si>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</si>
  <si>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</si>
  <si>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</si>
  <si>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</si>
  <si>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</si>
  <si>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</si>
  <si>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</si>
  <si>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</si>
  <si>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</si>
  <si>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</si>
  <si>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</si>
  <si>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</si>
  <si>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</si>
  <si>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</si>
  <si>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</si>
  <si>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</si>
  <si>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</si>
  <si>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</si>
  <si>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</si>
  <si>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</si>
  <si>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</si>
  <si>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</si>
  <si>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</si>
  <si>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</si>
  <si>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</si>
  <si>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</si>
  <si>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</si>
  <si>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</si>
  <si>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</si>
  <si>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</si>
  <si>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</si>
  <si>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</si>
  <si>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</si>
  <si>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</si>
  <si>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</si>
  <si>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</si>
  <si>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</si>
  <si>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</si>
  <si>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</si>
  <si>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</si>
  <si>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</si>
  <si>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</si>
  <si>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</si>
  <si>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</si>
  <si>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</si>
  <si>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</si>
  <si>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</si>
  <si>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</si>
  <si>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</si>
  <si>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</si>
  <si>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</si>
  <si>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</si>
  <si>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</si>
  <si>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</si>
  <si>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</si>
  <si>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</si>
  <si>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</si>
  <si>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</si>
  <si>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</si>
  <si>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</si>
  <si>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</si>
  <si>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</si>
  <si>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</si>
  <si>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</si>
  <si>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</si>
  <si>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</si>
  <si>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</si>
  <si>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</si>
  <si>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</si>
  <si>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</si>
  <si>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</si>
  <si>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</si>
  <si>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</si>
  <si>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</si>
  <si>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</si>
  <si>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</si>
  <si>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</si>
  <si>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</si>
  <si>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</si>
  <si>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</si>
  <si>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</si>
  <si>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</si>
  <si>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</si>
  <si>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</si>
  <si>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</si>
  <si>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</si>
  <si>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</si>
  <si>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</si>
  <si>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</si>
  <si>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</si>
  <si>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</si>
  <si>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</si>
  <si>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</si>
  <si>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</si>
  <si>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</si>
  <si>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</si>
  <si>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</si>
  <si>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</si>
  <si>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</si>
  <si>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</si>
  <si>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</si>
  <si>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</si>
  <si>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</si>
  <si>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</si>
  <si>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</si>
  <si>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</si>
  <si>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</si>
  <si>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</si>
  <si>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</si>
  <si>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</si>
  <si>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</si>
  <si>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</si>
  <si>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</si>
  <si>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</si>
  <si>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</si>
  <si>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</si>
  <si>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</si>
  <si>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</si>
  <si>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</si>
  <si>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</si>
  <si>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</si>
  <si>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</si>
  <si>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</si>
  <si>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</si>
  <si>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</si>
  <si>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</si>
  <si>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</si>
  <si>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</si>
  <si>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</si>
  <si>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</si>
  <si>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</si>
  <si>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</si>
  <si>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</si>
  <si>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</si>
  <si>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</si>
  <si>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</si>
  <si>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</si>
  <si>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</si>
  <si>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</si>
  <si>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</si>
  <si>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</si>
  <si>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</si>
  <si>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</si>
  <si>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</si>
  <si>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</si>
  <si>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</si>
  <si>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</si>
  <si>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</si>
  <si>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</si>
  <si>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</si>
  <si>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</si>
  <si>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</si>
  <si>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</si>
  <si>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</si>
  <si>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</si>
  <si>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</si>
  <si>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</si>
  <si>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</si>
  <si>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</si>
  <si>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</si>
  <si>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</si>
  <si>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</si>
  <si>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</si>
  <si>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</si>
  <si>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</si>
  <si>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</si>
  <si>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</si>
  <si>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</si>
  <si>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</si>
  <si>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</si>
  <si>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</si>
  <si>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</si>
  <si>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</si>
  <si>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</si>
  <si>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</si>
  <si>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</si>
  <si>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</si>
  <si>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</si>
  <si>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</si>
  <si>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</si>
  <si>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</si>
  <si>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</si>
  <si>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</si>
  <si>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</si>
  <si>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</si>
  <si>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</si>
  <si>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</si>
  <si>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</si>
  <si>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</si>
  <si>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</si>
  <si>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</si>
  <si>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</si>
  <si>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</si>
  <si>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</si>
  <si>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</si>
  <si>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</si>
  <si>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</si>
  <si>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</si>
  <si>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</si>
  <si>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</si>
  <si>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</si>
  <si>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</si>
  <si>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</si>
  <si>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</si>
  <si>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</si>
  <si>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</si>
  <si>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</si>
  <si>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</si>
  <si>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</si>
  <si>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</si>
  <si>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</si>
  <si>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</si>
  <si>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</si>
  <si>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</si>
  <si>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</si>
  <si>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</si>
  <si>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</si>
  <si>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</si>
  <si>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</si>
  <si>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</si>
  <si>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</si>
  <si>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</si>
  <si>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</si>
  <si>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</si>
  <si>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</si>
  <si>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</si>
  <si>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</si>
  <si>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</si>
  <si>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</si>
  <si>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</si>
  <si>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</si>
  <si>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</si>
  <si>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</si>
  <si>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</si>
  <si>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</si>
  <si>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</si>
  <si>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</si>
  <si>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</si>
  <si>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</si>
  <si>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</si>
  <si>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</si>
  <si>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</si>
  <si>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</si>
  <si>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</si>
  <si>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</si>
  <si>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</si>
  <si>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</si>
  <si>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</si>
  <si>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</si>
  <si>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</si>
  <si>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</si>
  <si>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</si>
  <si>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</si>
  <si>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</si>
  <si>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</si>
  <si>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</si>
  <si>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</si>
  <si>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</si>
  <si>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</si>
  <si>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</si>
  <si>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</si>
  <si>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</si>
  <si>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</si>
  <si>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</si>
  <si>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</si>
  <si>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</si>
  <si>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</si>
  <si>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</si>
  <si>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</si>
  <si>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</si>
  <si>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</si>
  <si>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</si>
  <si>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</si>
  <si>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</si>
  <si>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</si>
  <si>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</si>
  <si>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</si>
  <si>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</si>
  <si>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</si>
  <si>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</si>
  <si>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</si>
  <si>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</si>
  <si>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</si>
  <si>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</si>
  <si>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</si>
  <si>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</si>
  <si>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</si>
  <si>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</si>
  <si>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</si>
  <si>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</si>
  <si>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</si>
  <si>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</si>
  <si>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</si>
  <si>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</si>
  <si>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</si>
  <si>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</si>
  <si>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</si>
  <si>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</si>
  <si>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</si>
  <si>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</si>
  <si>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</si>
  <si>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</si>
  <si>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</si>
  <si>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</si>
  <si>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</si>
  <si>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</si>
  <si>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</si>
  <si>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</si>
  <si>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</si>
  <si>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</si>
  <si>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</si>
  <si>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</si>
  <si>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</si>
  <si>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</si>
  <si>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</si>
  <si>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</si>
  <si>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</si>
  <si>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</si>
  <si>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</si>
  <si>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</si>
  <si>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</si>
  <si>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</si>
  <si>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</si>
  <si>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</si>
  <si>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</si>
  <si>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</si>
  <si>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</si>
  <si>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</si>
  <si>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</si>
  <si>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</si>
  <si>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</si>
  <si>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</si>
  <si>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</si>
  <si>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</si>
  <si>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</si>
  <si>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</si>
  <si>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</si>
  <si>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</si>
  <si>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</si>
  <si>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</si>
  <si>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</si>
  <si>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</si>
  <si>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</si>
  <si>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</si>
  <si>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</si>
  <si>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</si>
  <si>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</si>
  <si>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</si>
  <si>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</si>
  <si>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</si>
  <si>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</si>
  <si>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</si>
  <si>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</si>
  <si>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</si>
  <si>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</si>
  <si>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</si>
  <si>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</si>
  <si>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</si>
  <si>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</si>
  <si>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</si>
  <si>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</si>
  <si>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</si>
  <si>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</si>
  <si>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</si>
  <si>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</si>
  <si>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</si>
  <si>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</si>
  <si>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</si>
  <si>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</si>
  <si>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</si>
  <si>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</si>
  <si>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</si>
  <si>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</si>
  <si>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</si>
  <si>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</si>
  <si>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</si>
  <si>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</si>
  <si>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</si>
  <si>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</si>
  <si>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</si>
  <si>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</si>
  <si>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</si>
  <si>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</si>
  <si>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</si>
  <si>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</si>
  <si>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</si>
  <si>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</si>
  <si>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</si>
  <si>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</si>
  <si>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</si>
  <si>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</si>
  <si>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</si>
  <si>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</si>
  <si>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</si>
  <si>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</si>
  <si>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</si>
  <si>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</si>
  <si>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</si>
  <si>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</si>
  <si>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</si>
  <si>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</si>
  <si>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</si>
  <si>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</si>
  <si>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</si>
  <si>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</si>
  <si>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</si>
  <si>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</si>
  <si>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</si>
  <si>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</si>
  <si>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</si>
  <si>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</si>
  <si>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</si>
  <si>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</si>
  <si>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</si>
  <si>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</si>
  <si>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</si>
  <si>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</si>
  <si>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</si>
  <si>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</si>
  <si>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</si>
  <si>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</si>
  <si>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</si>
  <si>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</si>
  <si>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</si>
  <si>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</si>
  <si>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</si>
  <si>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</si>
  <si>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</si>
  <si>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</si>
  <si>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</si>
  <si>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</si>
  <si>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</si>
  <si>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</si>
  <si>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</si>
  <si>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</si>
  <si>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</si>
  <si>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</si>
  <si>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</si>
  <si>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</si>
  <si>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</si>
  <si>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</si>
  <si>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</si>
  <si>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</si>
  <si>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</si>
  <si>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</si>
  <si>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</si>
  <si>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</si>
  <si>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</si>
  <si>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</si>
  <si>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</si>
  <si>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</si>
  <si>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</si>
  <si>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</si>
  <si>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</si>
  <si>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</si>
  <si>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</si>
  <si>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</si>
  <si>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</si>
  <si>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</si>
  <si>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</si>
  <si>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</si>
  <si>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</si>
  <si>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</si>
  <si>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</si>
  <si>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</si>
  <si>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</si>
  <si>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</si>
  <si>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</si>
  <si>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</si>
  <si>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</si>
  <si>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</si>
  <si>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</si>
  <si>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</si>
  <si>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</si>
  <si>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</si>
  <si>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</si>
  <si>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</si>
  <si>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</si>
  <si>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</si>
  <si>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</si>
  <si>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</si>
  <si>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</si>
  <si>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</si>
  <si>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</si>
  <si>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</si>
  <si>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</si>
  <si>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</si>
  <si>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</si>
  <si>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</si>
  <si>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</si>
  <si>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</si>
  <si>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</si>
  <si>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</si>
  <si>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</si>
  <si>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</si>
  <si>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</si>
  <si>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</si>
  <si>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</si>
  <si>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</si>
  <si>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</si>
  <si>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</si>
  <si>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</si>
  <si>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</si>
  <si>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</si>
  <si>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</si>
  <si>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</si>
  <si>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</si>
  <si>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</si>
  <si>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</si>
  <si>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</si>
  <si>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</si>
  <si>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</si>
  <si>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</si>
  <si>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</si>
  <si>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</si>
  <si>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</si>
  <si>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</si>
  <si>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</si>
  <si>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</si>
  <si>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</si>
  <si>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</si>
  <si>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</si>
  <si>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</si>
  <si>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</si>
  <si>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</si>
  <si>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</si>
  <si>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</si>
  <si>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</si>
  <si>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</si>
  <si>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</si>
  <si>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</si>
  <si>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</si>
  <si>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</si>
  <si>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</si>
  <si>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</si>
  <si>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</si>
  <si>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</si>
  <si>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</si>
  <si>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</si>
  <si>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</si>
  <si>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</si>
  <si>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</si>
  <si>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</si>
  <si>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</si>
  <si>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</si>
  <si>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</si>
  <si>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</si>
  <si>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</si>
  <si>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</si>
  <si>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</si>
  <si>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</si>
  <si>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</si>
  <si>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</si>
  <si>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</si>
  <si>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</si>
  <si>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</si>
  <si>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</si>
  <si>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</si>
  <si>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</si>
  <si>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</si>
  <si>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</si>
  <si>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</si>
  <si>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</si>
  <si>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</si>
  <si>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</si>
  <si>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</si>
  <si>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</si>
  <si>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</si>
  <si>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</si>
  <si>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</si>
  <si>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</si>
  <si>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</si>
  <si>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</si>
  <si>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</si>
  <si>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</si>
  <si>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</si>
  <si>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</si>
  <si>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</si>
  <si>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</si>
  <si>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</si>
  <si>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</si>
  <si>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</si>
  <si>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</si>
  <si>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</si>
  <si>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</si>
  <si>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</si>
  <si>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</si>
  <si>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</si>
  <si>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</si>
  <si>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</si>
  <si>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</si>
  <si>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</si>
  <si>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</si>
  <si>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</si>
  <si>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</si>
  <si>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</si>
  <si>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</si>
  <si>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</si>
  <si>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</si>
  <si>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</si>
  <si>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</si>
  <si>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</si>
  <si>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</si>
  <si>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</si>
  <si>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</si>
  <si>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</si>
  <si>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</si>
  <si>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</si>
  <si>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</si>
  <si>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</si>
  <si>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</si>
  <si>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</si>
  <si>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</si>
  <si>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</si>
  <si>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</si>
  <si>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</si>
  <si>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</si>
  <si>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</si>
  <si>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</si>
  <si>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</si>
  <si>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</si>
  <si>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</si>
  <si>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</si>
  <si>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</si>
  <si>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</si>
  <si>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</si>
  <si>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</si>
  <si>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</si>
  <si>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</si>
  <si>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</si>
  <si>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</si>
  <si>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</si>
  <si>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</si>
  <si>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</si>
  <si>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</si>
  <si>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</si>
  <si>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</si>
  <si>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</si>
  <si>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</si>
  <si>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</si>
  <si>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</si>
  <si>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</si>
  <si>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</si>
  <si>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</si>
  <si>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</si>
  <si>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</si>
  <si>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</si>
  <si>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</si>
  <si>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</si>
  <si>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</si>
  <si>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</si>
  <si>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</si>
  <si>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</si>
  <si>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</si>
  <si>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</si>
  <si>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</si>
  <si>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</si>
  <si>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</si>
  <si>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</si>
  <si>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</si>
  <si>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</si>
  <si>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</si>
  <si>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</si>
  <si>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</si>
  <si>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</si>
  <si>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</si>
  <si>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</si>
  <si>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</si>
  <si>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</si>
  <si>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</si>
  <si>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</si>
  <si>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</si>
  <si>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</si>
  <si>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</si>
  <si>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</si>
  <si>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</si>
  <si>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</si>
  <si>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</si>
  <si>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</si>
  <si>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</si>
  <si>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</si>
  <si>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</si>
  <si>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</si>
  <si>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</si>
  <si>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</si>
  <si>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</si>
  <si>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</si>
  <si>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</si>
  <si>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</si>
  <si>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</si>
  <si>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</si>
  <si>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</si>
  <si>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</si>
  <si>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</si>
  <si>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</si>
  <si>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</si>
  <si>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</si>
  <si>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</si>
  <si>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</si>
  <si>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</si>
  <si>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</si>
  <si>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</si>
  <si>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</si>
  <si>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</si>
  <si>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</si>
  <si>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</si>
  <si>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</si>
  <si>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</si>
  <si>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</si>
  <si>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</si>
  <si>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</si>
  <si>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</si>
  <si>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</si>
  <si>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</si>
  <si>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</si>
  <si>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</si>
  <si>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</si>
  <si>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</si>
  <si>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</si>
  <si>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</si>
  <si>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</si>
  <si>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</si>
  <si>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</si>
  <si>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</si>
  <si>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</si>
  <si>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</si>
  <si>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</si>
  <si>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</si>
  <si>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</si>
  <si>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</si>
  <si>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</si>
  <si>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</si>
  <si>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</si>
  <si>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</si>
  <si>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</si>
  <si>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</si>
  <si>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</si>
  <si>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</si>
  <si>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</si>
  <si>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</si>
  <si>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</si>
  <si>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</si>
  <si>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</si>
  <si>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</si>
  <si>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</si>
  <si>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</si>
  <si>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</si>
  <si>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</si>
  <si>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</si>
  <si>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</si>
  <si>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</si>
  <si>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</si>
  <si>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</si>
  <si>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</si>
  <si>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</si>
  <si>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</si>
  <si>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</si>
  <si>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</si>
  <si>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</si>
  <si>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</si>
  <si>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</si>
  <si>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</si>
  <si>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</si>
  <si>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</si>
  <si>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</si>
  <si>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</si>
  <si>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</si>
  <si>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</si>
  <si>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</si>
  <si>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</si>
  <si>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</si>
  <si>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</si>
  <si>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</si>
  <si>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</si>
  <si>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</si>
  <si>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</si>
  <si>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</si>
  <si>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</si>
  <si>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</si>
  <si>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</si>
  <si>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</si>
  <si>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</si>
  <si>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</si>
  <si>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</si>
  <si>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</si>
  <si>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</si>
  <si>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</si>
  <si>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</si>
  <si>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</si>
  <si>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</si>
  <si>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</si>
  <si>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</si>
  <si>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</si>
  <si>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</si>
  <si>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</si>
  <si>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</si>
  <si>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</si>
  <si>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</si>
  <si>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</si>
  <si>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</si>
  <si>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</si>
  <si>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</si>
  <si>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</si>
  <si>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</si>
  <si>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</si>
  <si>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</si>
  <si>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</si>
  <si>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</si>
  <si>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</si>
  <si>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</si>
  <si>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</si>
  <si>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</si>
  <si>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</si>
  <si>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</si>
  <si>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</si>
  <si>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</si>
  <si>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</si>
  <si>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</si>
  <si>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</si>
  <si>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</si>
  <si>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</si>
  <si>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</si>
  <si>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</si>
  <si>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</si>
  <si>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</si>
  <si>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</si>
  <si>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</si>
  <si>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</si>
  <si>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</si>
  <si>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</si>
  <si>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</si>
  <si>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</si>
  <si>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</si>
  <si>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</si>
  <si>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</si>
  <si>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</si>
  <si>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</si>
  <si>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</si>
  <si>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</si>
  <si>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</si>
  <si>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</si>
  <si>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</si>
  <si>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</si>
  <si>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</si>
  <si>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</si>
  <si>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</si>
  <si>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</si>
  <si>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</si>
  <si>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</si>
  <si>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</si>
  <si>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</si>
  <si>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</si>
  <si>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</si>
  <si>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</si>
  <si>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</si>
  <si>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</si>
  <si>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</si>
  <si>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</si>
  <si>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</si>
  <si>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</si>
  <si>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</si>
  <si>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</si>
  <si>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</si>
  <si>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</si>
  <si>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</si>
  <si>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</si>
  <si>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</si>
  <si>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</si>
  <si>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</si>
  <si>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</si>
  <si>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</si>
  <si>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</si>
  <si>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</si>
  <si>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</si>
  <si>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</si>
  <si>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</si>
  <si>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</si>
  <si>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</si>
  <si>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</si>
  <si>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</si>
  <si>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</si>
  <si>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</si>
  <si>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</si>
  <si>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</si>
  <si>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</si>
  <si>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</si>
  <si>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</si>
  <si>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</si>
  <si>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</si>
  <si>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</si>
  <si>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</si>
  <si>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</si>
  <si>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</si>
  <si>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</si>
  <si>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</si>
  <si>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</si>
  <si>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</si>
  <si>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</si>
  <si>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</si>
  <si>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</si>
  <si>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</si>
  <si>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</si>
  <si>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</si>
  <si>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</si>
  <si>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</si>
  <si>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</si>
  <si>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</si>
  <si>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</si>
  <si>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</si>
  <si>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</si>
  <si>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</si>
  <si>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</si>
  <si>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</si>
  <si>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</si>
  <si>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</si>
  <si>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</si>
  <si>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</si>
  <si>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</si>
  <si>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</si>
  <si>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</si>
  <si>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</si>
  <si>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</si>
  <si>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</si>
  <si>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</si>
  <si>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</si>
  <si>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</si>
  <si>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</si>
  <si>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</si>
  <si>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</si>
  <si>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</si>
  <si>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</si>
  <si>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</si>
  <si>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</si>
  <si>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</si>
  <si>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</si>
  <si>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</si>
  <si>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</si>
  <si>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</si>
  <si>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</si>
  <si>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</si>
  <si>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</si>
  <si>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</si>
  <si>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</si>
  <si>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</si>
  <si>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</si>
  <si>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</si>
  <si>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</si>
  <si>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</si>
  <si>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</si>
  <si>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</si>
  <si>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</si>
  <si>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</si>
  <si>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</si>
  <si>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</si>
  <si>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</si>
  <si>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</si>
  <si>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</si>
  <si>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</si>
  <si>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</si>
  <si>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</si>
  <si>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</si>
  <si>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</si>
  <si>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</si>
  <si>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</si>
  <si>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</si>
  <si>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</si>
  <si>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</si>
  <si>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</si>
  <si>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</si>
  <si>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</si>
  <si>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</si>
  <si>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</si>
  <si>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</si>
  <si>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</si>
  <si>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</si>
  <si>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</si>
  <si>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</si>
  <si>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</si>
  <si>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</si>
  <si>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</si>
  <si>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</si>
  <si>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</si>
  <si>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</si>
  <si>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</si>
  <si>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</si>
  <si>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</si>
  <si>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</si>
  <si>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</si>
  <si>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</si>
  <si>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</si>
  <si>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</si>
  <si>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</si>
  <si>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</si>
  <si>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</si>
  <si>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</si>
  <si>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</si>
  <si>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</si>
  <si>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</si>
  <si>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</si>
  <si>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</si>
  <si>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</si>
  <si>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</si>
  <si>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</si>
  <si>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</si>
  <si>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</si>
  <si>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</si>
  <si>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</si>
  <si>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</si>
  <si>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</si>
  <si>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</si>
  <si>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</si>
  <si>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</si>
  <si>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</si>
  <si>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</si>
  <si>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</si>
  <si>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</si>
  <si>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</si>
  <si>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</si>
  <si>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</si>
  <si>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</si>
  <si>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</si>
  <si>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</si>
  <si>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</si>
  <si>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</si>
  <si>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</si>
  <si>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</si>
  <si>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</si>
  <si>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</si>
  <si>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</si>
  <si>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</si>
  <si>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</si>
  <si>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</si>
  <si>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</si>
  <si>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</si>
  <si>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</si>
  <si>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</si>
  <si>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</si>
  <si>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</si>
  <si>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</si>
  <si>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</si>
  <si>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</si>
  <si>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</si>
  <si>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</si>
  <si>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</si>
  <si>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</si>
  <si>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</si>
  <si>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</si>
  <si>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</si>
  <si>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</si>
  <si>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</si>
  <si>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</si>
  <si>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</si>
  <si>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</si>
  <si>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</si>
  <si>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</si>
  <si>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</si>
  <si>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</si>
  <si>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</si>
  <si>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</si>
  <si>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</si>
  <si>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</si>
  <si>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</si>
  <si>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</si>
  <si>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</si>
  <si>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</si>
  <si>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</si>
  <si>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</si>
  <si>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</si>
  <si>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</si>
  <si>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</si>
  <si>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</si>
  <si>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</si>
  <si>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</si>
  <si>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</si>
  <si>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</si>
  <si>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</si>
  <si>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</si>
  <si>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</si>
  <si>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</si>
  <si>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</si>
  <si>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</si>
  <si>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</si>
  <si>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</si>
  <si>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</si>
  <si>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</si>
  <si>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</si>
  <si>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</si>
  <si>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</si>
  <si>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</si>
  <si>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</si>
  <si>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</si>
  <si>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</si>
  <si>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</si>
  <si>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</si>
  <si>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</si>
  <si>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</si>
  <si>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</si>
  <si>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</si>
  <si>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</si>
  <si>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</si>
  <si>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</si>
  <si>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</si>
  <si>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</si>
  <si>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</si>
  <si>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</si>
  <si>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</si>
  <si>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</si>
  <si>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</si>
  <si>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</si>
  <si>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</si>
  <si>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</si>
  <si>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</si>
  <si>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</si>
  <si>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</si>
  <si>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</si>
  <si>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</si>
  <si>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</si>
  <si>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</si>
  <si>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</si>
  <si>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</si>
  <si>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</si>
  <si>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</si>
  <si>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</si>
  <si>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</si>
  <si>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</si>
  <si>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</si>
  <si>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</si>
  <si>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</si>
  <si>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</si>
  <si>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</si>
  <si>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</si>
  <si>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</si>
  <si>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</si>
  <si>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</si>
  <si>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</si>
  <si>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</si>
  <si>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</si>
  <si>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</si>
  <si>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</si>
  <si>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</si>
  <si>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</si>
  <si>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</si>
  <si>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</si>
  <si>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</si>
  <si>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</si>
  <si>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</si>
  <si>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</si>
  <si>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</si>
  <si>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</si>
  <si>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</si>
  <si>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</si>
  <si>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</si>
  <si>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</si>
  <si>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</si>
  <si>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</si>
  <si>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</si>
  <si>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</si>
  <si>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</si>
  <si>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</si>
  <si>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</si>
  <si>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</si>
  <si>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</si>
  <si>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</si>
  <si>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</si>
  <si>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</si>
  <si>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</si>
  <si>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</si>
  <si>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</si>
  <si>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</si>
  <si>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</si>
  <si>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</si>
  <si>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</si>
  <si>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</si>
  <si>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</si>
  <si>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</si>
  <si>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</si>
  <si>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</si>
  <si>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</si>
  <si>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</si>
  <si>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</si>
  <si>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</si>
  <si>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</si>
  <si>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</si>
  <si>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</si>
  <si>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</si>
  <si>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</si>
  <si>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</si>
  <si>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</si>
  <si>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</si>
  <si>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</si>
  <si>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</si>
  <si>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</si>
  <si>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</si>
  <si>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</si>
  <si>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</si>
  <si>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</si>
  <si>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</si>
  <si>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</si>
  <si>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</si>
  <si>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</si>
  <si>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</si>
  <si>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</si>
  <si>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</si>
  <si>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</si>
  <si>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</si>
  <si>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</si>
  <si>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</si>
  <si>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</si>
  <si>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</si>
  <si>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</si>
  <si>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</si>
  <si>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</si>
  <si>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</si>
  <si>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</si>
  <si>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</si>
  <si>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</si>
  <si>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</si>
  <si>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</si>
  <si>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</si>
  <si>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</si>
  <si>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</si>
  <si>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</si>
  <si>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</si>
  <si>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</si>
  <si>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</si>
  <si>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</si>
  <si>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</si>
  <si>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</si>
  <si>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</si>
  <si>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</si>
  <si>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</si>
  <si>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</si>
  <si>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</si>
  <si>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</si>
  <si>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</si>
  <si>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</si>
  <si>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</si>
  <si>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</si>
  <si>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</si>
  <si>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</si>
  <si>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</si>
  <si>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</si>
  <si>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</si>
  <si>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</si>
  <si>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</si>
  <si>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</si>
  <si>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</si>
  <si>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</si>
  <si>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</si>
  <si>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</si>
  <si>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</si>
  <si>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</si>
  <si>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</si>
  <si>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</si>
  <si>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</si>
  <si>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</si>
  <si>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</si>
  <si>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</si>
  <si>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</si>
  <si>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</si>
  <si>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</si>
  <si>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</si>
  <si>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</si>
  <si>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</si>
  <si>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</si>
  <si>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</si>
  <si>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</si>
  <si>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</si>
  <si>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</si>
  <si>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</si>
  <si>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</si>
  <si>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</si>
  <si>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</si>
  <si>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</si>
  <si>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</si>
  <si>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</si>
  <si>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</si>
  <si>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</si>
  <si>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</si>
  <si>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</si>
  <si>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</si>
  <si>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</si>
  <si>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</si>
  <si>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</si>
  <si>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</si>
  <si>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</si>
  <si>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</si>
  <si>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</si>
  <si>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</si>
  <si>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</si>
  <si>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</si>
  <si>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</si>
  <si>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</si>
  <si>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</si>
  <si>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</si>
  <si>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</si>
  <si>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</si>
  <si>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</si>
  <si>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</si>
  <si>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</si>
  <si>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</si>
  <si>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</si>
  <si>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</si>
  <si>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</si>
  <si>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</si>
  <si>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</si>
  <si>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</si>
  <si>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</si>
  <si>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</si>
  <si>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</si>
  <si>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</si>
  <si>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</si>
  <si>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</si>
  <si>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</si>
  <si>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</si>
  <si>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</si>
  <si>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</si>
  <si>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</si>
  <si>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</si>
  <si>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</si>
  <si>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</si>
  <si>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</si>
  <si>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</si>
  <si>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</si>
  <si>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</si>
  <si>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</si>
  <si>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</si>
  <si>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</si>
  <si>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</si>
  <si>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</si>
  <si>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</si>
  <si>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</si>
  <si>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</si>
  <si>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</si>
  <si>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</si>
  <si>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</si>
  <si>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</si>
  <si>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</si>
  <si>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</si>
  <si>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</si>
  <si>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</si>
  <si>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</si>
  <si>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</si>
  <si>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</si>
  <si>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</si>
  <si>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</si>
  <si>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</si>
  <si>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</si>
  <si>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</si>
  <si>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</si>
  <si>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</si>
  <si>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</si>
  <si>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</si>
  <si>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</si>
  <si>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</si>
  <si>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</si>
  <si>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</si>
  <si>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</si>
  <si>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</si>
  <si>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</si>
  <si>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</si>
  <si>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</si>
  <si>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</si>
  <si>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</si>
  <si>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</si>
  <si>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</si>
  <si>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</si>
  <si>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</si>
  <si>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</si>
  <si>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</si>
  <si>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</si>
  <si>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</si>
  <si>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</si>
  <si>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</si>
  <si>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</si>
  <si>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</si>
  <si>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</si>
  <si>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</si>
  <si>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</si>
  <si>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</si>
  <si>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</si>
  <si>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</si>
  <si>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</si>
  <si>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</si>
  <si>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</si>
  <si>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</si>
  <si>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</si>
  <si>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</si>
  <si>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</si>
  <si>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</si>
  <si>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</si>
  <si>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</si>
  <si>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</si>
  <si>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</si>
  <si>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</si>
  <si>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</si>
  <si>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</si>
  <si>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</si>
  <si>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</si>
  <si>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</si>
  <si>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</si>
  <si>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</si>
  <si>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</si>
  <si>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</si>
  <si>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</si>
  <si>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</si>
  <si>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</si>
  <si>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</si>
  <si>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</si>
  <si>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</si>
  <si>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</si>
  <si>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</si>
  <si>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</si>
  <si>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</si>
  <si>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</si>
  <si>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</si>
  <si>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</si>
  <si>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</si>
  <si>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</si>
  <si>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</si>
  <si>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</si>
  <si>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</si>
  <si>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</si>
  <si>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</si>
  <si>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</si>
  <si>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</si>
  <si>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</si>
  <si>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</si>
  <si>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</si>
  <si>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</si>
  <si>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</si>
  <si>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</si>
  <si>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</si>
  <si>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</si>
  <si>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</si>
  <si>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</si>
  <si>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</si>
  <si>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</si>
  <si>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</si>
  <si>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</si>
  <si>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</si>
  <si>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</si>
  <si>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</si>
  <si>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</si>
  <si>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</si>
  <si>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</si>
  <si>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</si>
  <si>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</si>
  <si>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</si>
  <si>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</si>
  <si>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</si>
  <si>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</si>
  <si>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</si>
  <si>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</si>
  <si>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</si>
  <si>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</si>
  <si>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</si>
  <si>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</si>
  <si>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</si>
  <si>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</si>
  <si>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</si>
  <si>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</si>
  <si>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</si>
  <si>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</si>
  <si>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</si>
  <si>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</si>
  <si>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</si>
  <si>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</si>
  <si>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</si>
  <si>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</si>
  <si>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</si>
  <si>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</si>
  <si>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</si>
  <si>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</si>
  <si>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</si>
  <si>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</si>
  <si>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</si>
  <si>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</si>
  <si>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</si>
  <si>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</si>
  <si>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</si>
  <si>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</si>
  <si>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</si>
  <si>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</si>
  <si>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</si>
  <si>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</si>
  <si>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</si>
  <si>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</si>
  <si>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</si>
  <si>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</si>
  <si>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</si>
  <si>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</si>
  <si>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</si>
  <si>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</si>
  <si>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</si>
  <si>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</si>
  <si>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</si>
  <si>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</si>
  <si>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</si>
  <si>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</si>
  <si>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</si>
  <si>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</si>
  <si>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</si>
  <si>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</si>
  <si>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</si>
  <si>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</si>
  <si>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</si>
  <si>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</si>
  <si>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</si>
  <si>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</si>
  <si>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</si>
  <si>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</si>
  <si>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</si>
  <si>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</si>
  <si>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</si>
  <si>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</si>
  <si>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</si>
  <si>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</si>
  <si>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</si>
  <si>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</si>
  <si>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</si>
  <si>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</si>
  <si>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</si>
  <si>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</si>
  <si>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</si>
  <si>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</si>
  <si>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</si>
  <si>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</si>
  <si>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</si>
  <si>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</si>
  <si>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</si>
  <si>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</si>
  <si>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</si>
  <si>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</si>
  <si>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</si>
  <si>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</si>
  <si>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</si>
  <si>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</si>
  <si>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</si>
  <si>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</si>
  <si>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</si>
  <si>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</si>
  <si>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</si>
  <si>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</si>
  <si>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</si>
  <si>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</si>
  <si>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</si>
  <si>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</si>
  <si>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</si>
  <si>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</si>
  <si>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</si>
  <si>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</si>
  <si>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</si>
  <si>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</si>
  <si>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</si>
  <si>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</si>
  <si>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</si>
  <si>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</si>
  <si>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</si>
  <si>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</si>
  <si>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</si>
  <si>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</si>
  <si>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</si>
  <si>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</si>
  <si>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</si>
  <si>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</si>
  <si>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</si>
  <si>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</si>
  <si>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</si>
  <si>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</si>
  <si>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</si>
  <si>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</si>
  <si>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</si>
  <si>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</si>
  <si>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</si>
  <si>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</si>
  <si>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</si>
  <si>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</si>
  <si>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</si>
  <si>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</si>
  <si>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</si>
  <si>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</si>
  <si>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</si>
  <si>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</si>
  <si>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</si>
  <si>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</si>
  <si>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</si>
  <si>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</si>
  <si>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</si>
  <si>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</si>
  <si>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</si>
  <si>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</si>
  <si>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</si>
  <si>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</si>
  <si>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</si>
  <si>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</si>
  <si>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</si>
  <si>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</si>
  <si>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</si>
  <si>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</si>
  <si>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</si>
  <si>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</si>
  <si>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</si>
  <si>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</si>
  <si>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</si>
  <si>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</si>
  <si>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</si>
  <si>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</si>
  <si>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</si>
  <si>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</si>
  <si>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</si>
  <si>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</si>
  <si>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</si>
  <si>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</si>
  <si>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</si>
  <si>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</si>
  <si>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</si>
  <si>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</si>
  <si>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</si>
  <si>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</si>
  <si>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</si>
  <si>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</si>
  <si>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</si>
  <si>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</si>
  <si>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</si>
  <si>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</si>
  <si>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</si>
  <si>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</si>
  <si>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</si>
  <si>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</si>
  <si>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</si>
  <si>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</si>
  <si>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</si>
  <si>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</si>
  <si>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</si>
  <si>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</si>
  <si>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</si>
  <si>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</si>
  <si>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</si>
  <si>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</si>
  <si>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</si>
  <si>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</si>
  <si>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</si>
  <si>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</si>
  <si>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</si>
  <si>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</si>
  <si>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</si>
  <si>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</si>
  <si>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</si>
  <si>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</si>
  <si>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</si>
  <si>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</si>
  <si>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</si>
  <si>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</si>
  <si>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</si>
  <si>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</si>
  <si>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</si>
  <si>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</si>
  <si>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</si>
  <si>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</si>
  <si>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</si>
  <si>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</si>
  <si>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</si>
  <si>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</si>
  <si>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</si>
  <si>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</si>
  <si>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</si>
  <si>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</si>
  <si>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</si>
  <si>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</si>
  <si>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</si>
  <si>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</si>
  <si>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</si>
  <si>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</si>
  <si>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</si>
  <si>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</si>
  <si>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</si>
  <si>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</si>
  <si>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</si>
  <si>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</si>
  <si>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</si>
  <si>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</si>
  <si>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</si>
  <si>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</si>
  <si>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</si>
  <si>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</si>
  <si>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</si>
  <si>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</si>
  <si>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</si>
  <si>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</si>
  <si>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</si>
  <si>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</si>
  <si>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</si>
  <si>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</si>
  <si>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</si>
  <si>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</si>
  <si>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</si>
  <si>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</si>
  <si>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</si>
  <si>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</si>
  <si>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</si>
  <si>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</si>
  <si>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</si>
  <si>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</si>
  <si>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</si>
  <si>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</si>
  <si>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</si>
  <si>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</si>
  <si>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</si>
  <si>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</si>
  <si>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</si>
  <si>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</si>
  <si>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</si>
  <si>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</si>
  <si>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</si>
  <si>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</si>
  <si>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</si>
  <si>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</si>
  <si>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</si>
  <si>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</si>
  <si>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</si>
  <si>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</si>
  <si>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</si>
  <si>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</si>
  <si>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</si>
  <si>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</si>
  <si>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</si>
  <si>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</si>
  <si>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</si>
  <si>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</si>
  <si>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</si>
  <si>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</si>
  <si>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</si>
  <si>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</si>
  <si>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</si>
  <si>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</si>
  <si>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</si>
  <si>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</si>
  <si>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</si>
  <si>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</si>
  <si>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</si>
  <si>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</si>
  <si>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</si>
  <si>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</si>
  <si>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</si>
  <si>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</si>
  <si>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</si>
  <si>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</si>
  <si>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</si>
  <si>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</si>
  <si>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</si>
  <si>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</si>
  <si>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</si>
  <si>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</si>
  <si>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</si>
  <si>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</si>
  <si>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</si>
  <si>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</si>
  <si>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</si>
  <si>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</si>
  <si>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</si>
  <si>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</si>
  <si>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</si>
  <si>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</si>
  <si>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</si>
  <si>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</si>
  <si>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</si>
  <si>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</si>
  <si>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</si>
  <si>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</si>
  <si>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</si>
  <si>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</si>
  <si>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</si>
  <si>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</si>
  <si>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</si>
  <si>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</si>
  <si>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</si>
  <si>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</si>
  <si>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</si>
  <si>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</si>
  <si>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</si>
  <si>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</si>
  <si>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</si>
  <si>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</si>
  <si>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</si>
  <si>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</si>
  <si>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</si>
  <si>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</si>
  <si>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</si>
  <si>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</si>
  <si>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</si>
  <si>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</si>
  <si>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</si>
  <si>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</si>
  <si>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</si>
  <si>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</si>
  <si>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</si>
  <si>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</si>
  <si>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</si>
  <si>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</si>
  <si>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</si>
  <si>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</si>
  <si>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</si>
  <si>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</si>
  <si>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</si>
  <si>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</si>
  <si>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</si>
  <si>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</si>
  <si>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</si>
  <si>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</si>
  <si>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</si>
  <si>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</si>
  <si>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</si>
  <si>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</si>
  <si>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</si>
  <si>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</si>
  <si>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</si>
  <si>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</si>
  <si>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</si>
  <si>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</si>
  <si>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</si>
  <si>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</si>
  <si>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</si>
  <si>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</si>
  <si>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</si>
  <si>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</si>
  <si>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</si>
  <si>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</si>
  <si>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</si>
  <si>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</si>
  <si>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</si>
  <si>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</si>
  <si>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</si>
  <si>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</si>
  <si>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</si>
  <si>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</si>
  <si>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</si>
  <si>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</si>
  <si>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</si>
  <si>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</si>
  <si>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</si>
  <si>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</si>
  <si>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</si>
  <si>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</si>
  <si>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</si>
  <si>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</si>
  <si>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</si>
  <si>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</si>
  <si>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</si>
  <si>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</si>
  <si>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</si>
  <si>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</si>
  <si>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</si>
  <si>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</si>
  <si>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</si>
  <si>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</si>
  <si>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</si>
  <si>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</si>
  <si>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</si>
  <si>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</si>
  <si>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</si>
  <si>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</si>
  <si>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</si>
  <si>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</si>
  <si>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</si>
  <si>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</si>
  <si>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</si>
  <si>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</si>
  <si>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</si>
  <si>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</si>
  <si>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</si>
  <si>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</si>
  <si>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</si>
  <si>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</si>
  <si>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</si>
  <si>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</si>
  <si>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</si>
  <si>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</si>
  <si>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</si>
  <si>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</si>
  <si>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</si>
  <si>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</si>
  <si>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</si>
  <si>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</si>
  <si>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</si>
  <si>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</si>
  <si>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</si>
  <si>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</si>
  <si>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</si>
  <si>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</si>
  <si>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</si>
  <si>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</si>
  <si>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</si>
  <si>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</si>
  <si>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</si>
  <si>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</si>
  <si>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</si>
  <si>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</si>
  <si>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</si>
  <si>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</si>
  <si>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</si>
  <si>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</si>
  <si>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</si>
  <si>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</si>
  <si>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</si>
  <si>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</si>
  <si>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</si>
  <si>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</si>
  <si>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</si>
  <si>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</si>
  <si>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</si>
  <si>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</si>
  <si>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</si>
  <si>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</si>
  <si>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</si>
  <si>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</si>
  <si>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</si>
  <si>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</si>
  <si>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</si>
  <si>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</si>
  <si>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</si>
  <si>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</si>
  <si>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</si>
  <si>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</si>
  <si>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</si>
  <si>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</si>
  <si>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</si>
  <si>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</si>
  <si>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</si>
  <si>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</si>
  <si>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</si>
  <si>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</si>
  <si>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</si>
  <si>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</si>
  <si>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</si>
  <si>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</si>
  <si>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</si>
  <si>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</si>
  <si>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</si>
  <si>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</si>
  <si>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</si>
  <si>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</si>
  <si>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</si>
  <si>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</si>
  <si>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</si>
  <si>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</si>
  <si>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</si>
  <si>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</si>
  <si>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</si>
  <si>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</si>
  <si>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</si>
  <si>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</si>
  <si>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</si>
  <si>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</si>
  <si>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</si>
  <si>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</si>
  <si>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</si>
  <si>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</si>
  <si>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</si>
  <si>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</si>
  <si>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</si>
  <si>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</si>
  <si>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</si>
  <si>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</si>
  <si>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</si>
  <si>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</si>
  <si>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</si>
  <si>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</si>
  <si>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</si>
  <si>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</si>
  <si>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</si>
  <si>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</si>
  <si>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</si>
  <si>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</si>
  <si>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</si>
  <si>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</si>
  <si>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</si>
  <si>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</si>
  <si>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</si>
  <si>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</si>
  <si>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</si>
  <si>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</si>
  <si>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</si>
  <si>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</si>
  <si>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</si>
  <si>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</si>
  <si>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</si>
  <si>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</si>
  <si>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</si>
  <si>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</si>
  <si>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</si>
  <si>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</si>
  <si>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</si>
  <si>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</si>
  <si>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</si>
  <si>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</si>
  <si>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</si>
  <si>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</si>
  <si>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</si>
  <si>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</si>
  <si>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</si>
  <si>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</si>
  <si>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</si>
  <si>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</si>
  <si>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</si>
  <si>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</si>
  <si>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</si>
  <si>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</si>
  <si>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</si>
  <si>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</si>
  <si>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</si>
  <si>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</si>
  <si>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</si>
  <si>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</si>
  <si>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</si>
  <si>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</si>
  <si>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</si>
  <si>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</si>
  <si>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</si>
  <si>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</si>
  <si>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</si>
  <si>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</si>
  <si>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</si>
  <si>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</si>
  <si>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</si>
  <si>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</si>
  <si>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</si>
  <si>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</si>
  <si>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</si>
  <si>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</si>
  <si>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</si>
  <si>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</si>
  <si>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</si>
  <si>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</si>
  <si>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</si>
  <si>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</si>
  <si>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</si>
  <si>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</si>
  <si>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</si>
  <si>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</si>
  <si>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</si>
  <si>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</si>
  <si>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</si>
  <si>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</si>
  <si>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</si>
  <si>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</si>
  <si>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</si>
  <si>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</si>
  <si>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</si>
  <si>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</si>
  <si>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</si>
  <si>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</si>
  <si>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</si>
  <si>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</si>
  <si>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</si>
  <si>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</si>
  <si>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</si>
  <si>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</si>
  <si>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</si>
  <si>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</si>
  <si>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</si>
  <si>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</si>
  <si>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</si>
  <si>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</si>
  <si>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</si>
  <si>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</si>
  <si>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</si>
  <si>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</si>
  <si>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</si>
  <si>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</si>
  <si>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</si>
  <si>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</si>
  <si>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</si>
  <si>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</si>
  <si>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</si>
  <si>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</si>
  <si>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</si>
  <si>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</si>
  <si>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</si>
  <si>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</si>
  <si>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</si>
  <si>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</si>
  <si>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</si>
  <si>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</si>
  <si>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</si>
  <si>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</si>
  <si>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</si>
  <si>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</si>
  <si>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</si>
  <si>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</si>
  <si>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</si>
  <si>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</si>
  <si>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</si>
  <si>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</si>
  <si>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</si>
  <si>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</si>
  <si>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</si>
  <si>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</si>
  <si>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</si>
  <si>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</si>
  <si>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</si>
  <si>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</si>
  <si>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</si>
  <si>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</si>
  <si>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</si>
  <si>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</si>
  <si>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</si>
  <si>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</si>
  <si>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</si>
  <si>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</si>
  <si>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</si>
  <si>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</si>
  <si>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</si>
  <si>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</si>
  <si>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</si>
  <si>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</si>
  <si>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</si>
  <si>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</si>
  <si>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</si>
  <si>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</si>
  <si>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</si>
  <si>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</si>
  <si>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</si>
  <si>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</si>
  <si>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</si>
  <si>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</si>
  <si>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</si>
  <si>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</si>
  <si>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</si>
  <si>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</si>
  <si>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</si>
  <si>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</si>
  <si>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</si>
  <si>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</si>
  <si>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</si>
  <si>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</si>
  <si>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</si>
  <si>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</si>
  <si>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</si>
  <si>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</si>
  <si>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</si>
  <si>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</si>
  <si>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</si>
  <si>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</si>
  <si>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</si>
  <si>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</si>
  <si>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</si>
  <si>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</si>
  <si>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</si>
  <si>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</si>
  <si>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</si>
  <si>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</si>
  <si>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</si>
  <si>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</si>
  <si>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</si>
  <si>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</si>
  <si>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</si>
  <si>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</si>
  <si>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</si>
  <si>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</si>
  <si>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</si>
  <si>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</si>
  <si>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</si>
  <si>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</si>
  <si>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</si>
  <si>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</si>
  <si>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</si>
  <si>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</si>
  <si>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</si>
  <si>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</si>
  <si>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</si>
  <si>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</si>
  <si>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</si>
  <si>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</si>
  <si>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</si>
  <si>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</si>
  <si>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</si>
  <si>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</si>
  <si>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</si>
  <si>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</si>
  <si>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</si>
  <si>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</si>
  <si>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</si>
  <si>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</si>
  <si>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</si>
  <si>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</si>
  <si>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</si>
  <si>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</si>
  <si>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</si>
  <si>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</si>
  <si>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</si>
  <si>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</si>
  <si>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</si>
  <si>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</si>
  <si>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</si>
  <si>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</si>
  <si>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</si>
  <si>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</si>
  <si>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</si>
  <si>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</si>
  <si>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</si>
  <si>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</si>
  <si>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</si>
  <si>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</si>
  <si>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</si>
  <si>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</si>
  <si>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</si>
  <si>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</si>
  <si>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</si>
  <si>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</si>
  <si>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</si>
  <si>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</si>
  <si>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</si>
  <si>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</si>
  <si>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</si>
  <si>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</si>
  <si>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</si>
  <si>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</si>
  <si>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</si>
  <si>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</si>
  <si>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</si>
  <si>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</si>
  <si>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</si>
  <si>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</si>
  <si>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</si>
  <si>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</si>
  <si>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</si>
  <si>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</si>
  <si>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</si>
  <si>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</si>
  <si>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</si>
  <si>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</si>
  <si>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</si>
  <si>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</si>
  <si>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</si>
  <si>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</si>
  <si>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</si>
  <si>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</si>
  <si>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</si>
  <si>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</si>
  <si>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</si>
  <si>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</si>
  <si>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</si>
  <si>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</si>
  <si>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</si>
  <si>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</si>
  <si>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</si>
  <si>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</si>
  <si>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</si>
  <si>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</si>
  <si>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</si>
  <si>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</si>
  <si>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</si>
  <si>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</si>
  <si>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</si>
  <si>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</si>
  <si>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</si>
  <si>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</si>
  <si>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</si>
  <si>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</si>
  <si>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</si>
  <si>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</si>
  <si>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</si>
  <si>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</si>
  <si>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</si>
  <si>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</si>
  <si>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</si>
  <si>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</si>
  <si>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</si>
  <si>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</si>
  <si>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</si>
  <si>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</si>
  <si>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</si>
  <si>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</si>
  <si>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</si>
  <si>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</si>
  <si>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</si>
  <si>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</si>
  <si>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</si>
  <si>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</si>
  <si>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</si>
  <si>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</si>
  <si>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</si>
  <si>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</si>
  <si>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</si>
  <si>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</si>
  <si>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</si>
  <si>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</si>
  <si>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</si>
  <si>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</si>
  <si>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</si>
  <si>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</si>
  <si>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</si>
  <si>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</si>
  <si>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</si>
  <si>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</si>
  <si>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</si>
  <si>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</si>
  <si>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</si>
  <si>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</si>
  <si>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</si>
  <si>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</si>
  <si>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</si>
  <si>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</si>
  <si>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</si>
  <si>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</si>
  <si>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</si>
  <si>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</si>
  <si>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</si>
  <si>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</si>
  <si>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</si>
  <si>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</si>
  <si>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</si>
  <si>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</si>
  <si>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</si>
  <si>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</si>
  <si>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</si>
  <si>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</si>
  <si>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</si>
  <si>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</si>
  <si>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</si>
  <si>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</si>
  <si>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</si>
  <si>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</si>
  <si>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</si>
  <si>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</si>
  <si>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</si>
  <si>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</si>
  <si>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</si>
  <si>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</si>
  <si>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</si>
  <si>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</si>
  <si>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</si>
  <si>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</si>
  <si>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</si>
  <si>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</si>
  <si>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</si>
  <si>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</si>
  <si>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</si>
  <si>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</si>
  <si>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</si>
  <si>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</si>
  <si>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</si>
  <si>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</si>
  <si>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</si>
  <si>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</si>
  <si>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</si>
  <si>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</si>
  <si>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</si>
  <si>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</si>
  <si>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</si>
  <si>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</si>
  <si>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</si>
  <si>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</si>
  <si>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</si>
  <si>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</si>
  <si>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</si>
  <si>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</si>
  <si>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</si>
  <si>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</si>
  <si>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</si>
  <si>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</si>
  <si>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</si>
  <si>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</si>
  <si>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</si>
  <si>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</si>
  <si>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</si>
  <si>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</si>
  <si>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</si>
  <si>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</si>
  <si>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</si>
  <si>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</si>
  <si>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</si>
  <si>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</si>
  <si>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</si>
  <si>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</si>
  <si>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</si>
  <si>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</si>
  <si>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</si>
  <si>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</si>
  <si>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</si>
  <si>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</si>
  <si>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</si>
  <si>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</si>
  <si>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</si>
  <si>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</si>
  <si>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</si>
  <si>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</si>
  <si>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</si>
  <si>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</si>
  <si>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</si>
  <si>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</si>
  <si>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</si>
  <si>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</si>
  <si>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</si>
  <si>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</si>
  <si>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</si>
  <si>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</si>
  <si>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</si>
  <si>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</si>
  <si>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</si>
  <si>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</si>
  <si>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</si>
  <si>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</si>
  <si>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</si>
  <si>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</si>
  <si>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</si>
  <si>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</si>
  <si>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</si>
  <si>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</si>
  <si>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</si>
  <si>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</si>
  <si>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</si>
  <si>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</si>
  <si>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</si>
  <si>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</si>
  <si>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</si>
  <si>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</si>
  <si>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</si>
  <si>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</si>
  <si>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</si>
  <si>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</si>
  <si>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</si>
  <si>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</si>
  <si>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</si>
  <si>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</si>
  <si>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</si>
  <si>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</si>
  <si>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</si>
  <si>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</si>
  <si>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</si>
  <si>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</si>
  <si>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</si>
  <si>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</si>
  <si>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</si>
  <si>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</si>
  <si>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</si>
  <si>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</si>
  <si>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</si>
  <si>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</si>
  <si>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</si>
  <si>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</si>
  <si>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</si>
  <si>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</si>
  <si>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</si>
  <si>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</si>
  <si>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</si>
  <si>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</si>
  <si>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</si>
  <si>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</si>
  <si>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</si>
  <si>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</si>
  <si>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</si>
  <si>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</si>
  <si>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</si>
  <si>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</si>
  <si>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</si>
  <si>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</si>
  <si>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</si>
  <si>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</si>
  <si>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</si>
  <si>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</si>
  <si>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</si>
  <si>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</si>
  <si>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</si>
  <si>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</si>
  <si>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</si>
  <si>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</si>
  <si>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</si>
  <si>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</si>
  <si>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</si>
  <si>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</si>
  <si>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</si>
  <si>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</si>
  <si>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</si>
  <si>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</si>
  <si>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</si>
  <si>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</si>
  <si>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</si>
  <si>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</si>
  <si>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</si>
  <si>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</si>
  <si>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</si>
  <si>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</si>
  <si>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</si>
  <si>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</si>
  <si>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</si>
  <si>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</si>
  <si>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</si>
  <si>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</si>
  <si>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</si>
  <si>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</si>
  <si>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</si>
  <si>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</si>
  <si>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</si>
  <si>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</si>
  <si>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</si>
  <si>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</si>
  <si>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</si>
  <si>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</si>
  <si>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</si>
  <si>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</si>
  <si>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</si>
  <si>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</si>
  <si>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</si>
  <si>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</si>
  <si>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</si>
  <si>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</si>
  <si>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</si>
  <si>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</si>
  <si>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</si>
  <si>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</si>
  <si>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</si>
  <si>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</si>
  <si>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</si>
  <si>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</si>
  <si>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</si>
  <si>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</si>
  <si>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</si>
  <si>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</si>
  <si>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</si>
  <si>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</si>
  <si>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</si>
  <si>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</si>
  <si>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</si>
  <si>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</si>
  <si>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</si>
  <si>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</si>
  <si>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</si>
  <si>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</si>
  <si>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</si>
  <si>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</si>
  <si>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</si>
  <si>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</si>
  <si>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</si>
  <si>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</si>
  <si>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</si>
  <si>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</si>
  <si>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</si>
  <si>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</si>
  <si>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</si>
  <si>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</si>
  <si>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</si>
  <si>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</si>
  <si>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</si>
  <si>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</si>
  <si>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</si>
  <si>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</si>
  <si>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</si>
  <si>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</si>
  <si>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</si>
  <si>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</si>
  <si>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</si>
  <si>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</si>
  <si>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</si>
  <si>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</si>
  <si>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</si>
  <si>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</si>
  <si>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</si>
  <si>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</si>
  <si>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</si>
  <si>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</si>
  <si>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</si>
  <si>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</si>
  <si>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</si>
  <si>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</si>
  <si>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</si>
  <si>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</si>
  <si>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</si>
  <si>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</si>
  <si>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</si>
  <si>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</si>
  <si>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</si>
  <si>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</si>
  <si>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</si>
  <si>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</si>
  <si>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</si>
  <si>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</si>
  <si>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</si>
  <si>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</si>
  <si>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</si>
  <si>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</si>
  <si>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</si>
  <si>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</si>
  <si>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</si>
  <si>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</si>
  <si>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</si>
  <si>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</si>
  <si>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</si>
  <si>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</si>
  <si>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</si>
  <si>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</si>
  <si>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</si>
  <si>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</si>
  <si>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</si>
  <si>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</si>
  <si>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</si>
  <si>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</si>
  <si>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</si>
  <si>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</si>
  <si>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</si>
  <si>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</si>
  <si>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</si>
  <si>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</si>
  <si>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</si>
  <si>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</si>
  <si>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</si>
  <si>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</si>
  <si>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</si>
  <si>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</si>
  <si>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</si>
  <si>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</si>
  <si>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</si>
  <si>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</si>
  <si>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</si>
  <si>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</si>
  <si>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</si>
  <si>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</si>
  <si>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</si>
  <si>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</si>
  <si>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</si>
  <si>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</si>
  <si>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</si>
  <si>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</si>
  <si>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</si>
  <si>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</si>
  <si>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</si>
  <si>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</si>
  <si>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</si>
  <si>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</si>
  <si>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</si>
  <si>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</si>
  <si>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</si>
  <si>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</si>
  <si>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</si>
  <si>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</si>
  <si>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</si>
  <si>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</si>
  <si>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</si>
  <si>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</si>
  <si>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</si>
  <si>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</si>
  <si>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</si>
  <si>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</si>
  <si>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</si>
  <si>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</si>
  <si>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</si>
  <si>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</si>
  <si>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</si>
  <si>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</si>
  <si>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</si>
  <si>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</si>
  <si>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</si>
  <si>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</si>
  <si>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</si>
  <si>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</si>
  <si>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</si>
  <si>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</si>
  <si>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</si>
  <si>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</si>
  <si>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</si>
  <si>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</si>
  <si>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</si>
  <si>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</si>
  <si>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</si>
  <si>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</si>
  <si>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</si>
  <si>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</si>
  <si>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</si>
  <si>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</si>
  <si>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</si>
  <si>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</si>
  <si>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</si>
  <si>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</si>
  <si>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</si>
  <si>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</si>
  <si>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</si>
  <si>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</si>
  <si>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</si>
  <si>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</si>
  <si>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</si>
  <si>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</si>
  <si>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</si>
  <si>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</si>
  <si>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</si>
  <si>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</si>
  <si>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</si>
  <si>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</si>
  <si>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</si>
  <si>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</si>
  <si>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</si>
  <si>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</si>
  <si>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</si>
  <si>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</si>
  <si>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</si>
  <si>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</si>
  <si>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</si>
  <si>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</si>
  <si>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</si>
  <si>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</si>
  <si>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</si>
  <si>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</si>
  <si>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</si>
  <si>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</si>
  <si>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</si>
  <si>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</si>
  <si>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</si>
  <si>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</si>
  <si>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</si>
  <si>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</si>
  <si>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</si>
  <si>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</si>
  <si>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</si>
  <si>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</si>
  <si>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</si>
  <si>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</si>
  <si>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</si>
  <si>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</si>
  <si>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</si>
  <si>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</si>
  <si>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</si>
  <si>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</si>
  <si>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</si>
  <si>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</si>
  <si>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</si>
  <si>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</si>
  <si>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</si>
  <si>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</si>
  <si>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</si>
  <si>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</si>
  <si>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</si>
  <si>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</si>
  <si>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</si>
  <si>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</si>
  <si>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</si>
  <si>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</si>
  <si>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</si>
  <si>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</si>
  <si>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</si>
  <si>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</si>
  <si>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</si>
  <si>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</si>
  <si>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</si>
  <si>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</si>
  <si>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</si>
  <si>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</si>
  <si>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</si>
  <si>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</si>
  <si>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</si>
  <si>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</si>
  <si>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</si>
  <si>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</si>
  <si>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</si>
  <si>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</si>
  <si>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</si>
  <si>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</si>
  <si>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</si>
  <si>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</si>
  <si>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</si>
  <si>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</si>
  <si>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</si>
  <si>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</si>
  <si>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</si>
  <si>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</si>
  <si>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</si>
  <si>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</si>
  <si>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</si>
  <si>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</si>
  <si>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</si>
  <si>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</si>
  <si>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</si>
  <si>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</si>
  <si>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</si>
  <si>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</si>
  <si>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</si>
  <si>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</si>
  <si>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</si>
  <si>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</si>
  <si>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</si>
  <si>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</si>
  <si>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</si>
  <si>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</si>
  <si>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</si>
  <si>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</si>
  <si>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</si>
  <si>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</si>
  <si>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</si>
  <si>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</si>
  <si>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</si>
  <si>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</si>
  <si>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</si>
  <si>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</si>
  <si>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</si>
  <si>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</si>
  <si>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</si>
  <si>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</si>
  <si>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</si>
  <si>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</si>
  <si>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</si>
  <si>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</si>
  <si>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</si>
  <si>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</si>
  <si>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</si>
  <si>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</si>
  <si>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</si>
  <si>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</si>
  <si>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</si>
  <si>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</si>
  <si>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</si>
  <si>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</si>
  <si>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</si>
  <si>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</si>
  <si>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</si>
  <si>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</si>
  <si>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</si>
  <si>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</si>
  <si>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</si>
  <si>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</si>
  <si>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</si>
  <si>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</si>
  <si>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</si>
  <si>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</si>
  <si>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</si>
  <si>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</si>
  <si>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</si>
  <si>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</si>
  <si>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</si>
  <si>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</si>
  <si>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</si>
  <si>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</si>
  <si>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</si>
  <si>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</si>
  <si>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</si>
  <si>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</si>
  <si>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</si>
  <si>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</si>
  <si>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</si>
  <si>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</si>
  <si>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</si>
  <si>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</si>
  <si>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</si>
  <si>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</si>
  <si>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</si>
  <si>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</si>
  <si>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</si>
  <si>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</si>
  <si>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</si>
  <si>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</si>
  <si>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</si>
  <si>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</si>
  <si>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</si>
  <si>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</si>
  <si>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</si>
  <si>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</si>
  <si>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</si>
  <si>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</si>
  <si>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</si>
  <si>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</si>
  <si>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</si>
  <si>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</si>
  <si>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</si>
  <si>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</si>
  <si>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</si>
  <si>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</si>
  <si>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</si>
  <si>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</si>
  <si>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</si>
  <si>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</si>
  <si>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</si>
  <si>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</si>
  <si>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</si>
  <si>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</si>
  <si>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</si>
  <si>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</si>
  <si>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</si>
  <si>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</si>
  <si>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</si>
  <si>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</si>
  <si>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</si>
  <si>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</si>
  <si>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</si>
  <si>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</si>
  <si>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</si>
  <si>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</si>
  <si>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</si>
  <si>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</si>
  <si>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</si>
  <si>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</si>
  <si>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</si>
  <si>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</si>
  <si>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</si>
  <si>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</si>
  <si>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</si>
  <si>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</si>
  <si>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</si>
  <si>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</si>
  <si>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</si>
  <si>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</si>
  <si>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</si>
  <si>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</si>
  <si>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</si>
  <si>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</si>
  <si>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</si>
  <si>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</si>
  <si>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</si>
  <si>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</si>
  <si>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</si>
  <si>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</si>
  <si>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</si>
  <si>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</si>
  <si>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</si>
  <si>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</si>
  <si>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</si>
  <si>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</si>
  <si>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</si>
  <si>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</si>
  <si>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</si>
  <si>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</si>
  <si>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</si>
  <si>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</si>
  <si>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</si>
  <si>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</si>
  <si>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</si>
  <si>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</si>
  <si>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</si>
  <si>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</si>
  <si>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</si>
  <si>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</si>
  <si>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</si>
  <si>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</si>
  <si>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</si>
  <si>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</si>
  <si>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</si>
  <si>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</si>
  <si>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</si>
  <si>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</si>
  <si>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</si>
  <si>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</si>
  <si>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</si>
  <si>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</si>
  <si>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</si>
  <si>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</si>
  <si>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</si>
  <si>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</si>
  <si>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</si>
  <si>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</si>
  <si>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</si>
  <si>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</si>
  <si>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</si>
  <si>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</si>
  <si>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</si>
  <si>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</si>
  <si>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</si>
  <si>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</si>
  <si>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</si>
  <si>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</si>
  <si>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</si>
  <si>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</si>
  <si>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</si>
  <si>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</si>
  <si>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</si>
  <si>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</si>
  <si>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</si>
  <si>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</si>
  <si>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</si>
  <si>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</si>
  <si>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</si>
  <si>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</si>
  <si>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</si>
  <si>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</si>
  <si>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</si>
  <si>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</si>
  <si>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</si>
  <si>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</si>
  <si>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</si>
  <si>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</si>
  <si>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</si>
  <si>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</si>
  <si>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</si>
  <si>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</si>
  <si>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</si>
  <si>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</si>
  <si>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</si>
  <si>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</si>
  <si>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</si>
  <si>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</si>
  <si>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</si>
  <si>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</si>
  <si>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</si>
  <si>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</si>
  <si>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</si>
  <si>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</si>
  <si>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</si>
  <si>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</si>
  <si>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</si>
  <si>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</si>
  <si>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</si>
  <si>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</si>
  <si>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</si>
  <si>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</si>
  <si>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</si>
  <si>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</si>
  <si>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</si>
  <si>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</si>
  <si>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</si>
  <si>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</si>
  <si>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</si>
  <si>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</si>
  <si>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</si>
  <si>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</si>
  <si>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</si>
  <si>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</si>
  <si>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</si>
  <si>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</si>
  <si>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</si>
  <si>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</si>
  <si>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</si>
  <si>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</si>
  <si>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</si>
  <si>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</si>
  <si>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</si>
  <si>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</si>
  <si>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</si>
  <si>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</si>
  <si>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</si>
  <si>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</si>
  <si>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</si>
  <si>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</si>
  <si>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</si>
  <si>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</si>
  <si>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</si>
  <si>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</si>
  <si>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</si>
  <si>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</si>
  <si>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</si>
  <si>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</si>
  <si>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</si>
  <si>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</si>
  <si>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</si>
  <si>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</si>
  <si>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</si>
  <si>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</si>
  <si>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</si>
  <si>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</si>
  <si>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</si>
  <si>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</si>
  <si>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</si>
  <si>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</si>
  <si>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</si>
  <si>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</si>
  <si>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</si>
  <si>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</si>
  <si>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</si>
  <si>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</si>
  <si>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</si>
  <si>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</si>
  <si>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</si>
  <si>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</si>
  <si>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</si>
  <si>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</si>
  <si>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</si>
  <si>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</si>
  <si>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</si>
  <si>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</si>
  <si>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</si>
  <si>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</si>
  <si>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</si>
  <si>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</si>
  <si>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</si>
  <si>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</si>
  <si>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</si>
  <si>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</si>
  <si>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</si>
  <si>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</si>
  <si>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</si>
  <si>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</si>
  <si>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</si>
  <si>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</si>
  <si>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</si>
  <si>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</si>
  <si>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</si>
  <si>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</si>
  <si>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</si>
  <si>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</si>
  <si>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</si>
  <si>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</si>
  <si>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</si>
  <si>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</si>
  <si>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</si>
  <si>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</si>
  <si>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</si>
  <si>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</si>
  <si>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</si>
  <si>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</si>
  <si>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</si>
  <si>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</si>
  <si>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</si>
  <si>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</si>
  <si>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</si>
  <si>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</si>
  <si>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</si>
  <si>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</si>
  <si>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</si>
  <si>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</si>
  <si>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</si>
  <si>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</si>
  <si>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</si>
  <si>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</si>
  <si>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</si>
  <si>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</si>
  <si>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</si>
  <si>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</si>
  <si>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</si>
  <si>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</si>
  <si>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</si>
  <si>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</si>
  <si>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</si>
  <si>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</si>
  <si>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</si>
  <si>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</si>
  <si>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</si>
  <si>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</si>
  <si>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</si>
  <si>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</si>
  <si>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</si>
  <si>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</si>
  <si>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</si>
  <si>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</si>
  <si>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</si>
  <si>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</si>
  <si>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</si>
  <si>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</si>
  <si>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</si>
  <si>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</si>
  <si>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</si>
  <si>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</si>
  <si>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</si>
  <si>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</si>
  <si>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</si>
  <si>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</si>
  <si>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</si>
  <si>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</si>
  <si>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</si>
  <si>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</si>
  <si>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</si>
  <si>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</si>
  <si>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</si>
  <si>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</si>
  <si>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</si>
  <si>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</si>
  <si>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</si>
  <si>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</si>
  <si>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</si>
  <si>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</si>
  <si>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</si>
  <si>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</si>
  <si>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</si>
  <si>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</si>
  <si>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</si>
  <si>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</si>
  <si>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</si>
  <si>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</si>
  <si>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</si>
  <si>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</si>
  <si>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</si>
  <si>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</si>
  <si>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</si>
  <si>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</si>
  <si>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</si>
  <si>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</si>
  <si>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</si>
  <si>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</si>
  <si>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</si>
  <si>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</si>
  <si>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</si>
  <si>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</si>
  <si>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</si>
  <si>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</si>
  <si>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</si>
  <si>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</si>
  <si>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</si>
  <si>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</si>
  <si>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</si>
  <si>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</si>
  <si>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</si>
  <si>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</si>
  <si>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</si>
  <si>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</si>
  <si>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</si>
  <si>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</si>
  <si>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</si>
  <si>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</si>
  <si>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</si>
  <si>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</si>
  <si>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</si>
  <si>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</si>
  <si>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</si>
  <si>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</si>
  <si>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</si>
  <si>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</si>
  <si>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</si>
  <si>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</si>
  <si>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</si>
  <si>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</si>
  <si>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</si>
  <si>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</si>
  <si>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</si>
  <si>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</si>
  <si>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</si>
  <si>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</si>
  <si>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</si>
  <si>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</si>
  <si>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</si>
  <si>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</si>
  <si>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</si>
  <si>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</si>
  <si>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</si>
  <si>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</si>
  <si>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</si>
  <si>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</si>
  <si>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</si>
  <si>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</si>
  <si>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</si>
  <si>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</si>
  <si>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</si>
  <si>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</si>
  <si>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</si>
  <si>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</si>
  <si>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</si>
  <si>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</si>
  <si>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</si>
  <si>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</si>
  <si>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</si>
  <si>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</si>
  <si>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</si>
  <si>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</si>
  <si>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</si>
  <si>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</si>
  <si>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</si>
  <si>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</si>
  <si>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</si>
  <si>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</si>
  <si>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</si>
  <si>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</si>
  <si>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</si>
  <si>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</si>
  <si>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</si>
  <si>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</si>
  <si>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</si>
  <si>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</si>
  <si>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</si>
  <si>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</si>
  <si>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</si>
  <si>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</si>
  <si>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</si>
  <si>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</si>
  <si>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</si>
  <si>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</si>
  <si>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</si>
  <si>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</si>
  <si>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</si>
  <si>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</si>
  <si>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</si>
  <si>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</si>
  <si>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</si>
  <si>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</si>
  <si>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</si>
  <si>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</si>
  <si>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</si>
  <si>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</si>
  <si>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</si>
  <si>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</si>
  <si>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</si>
  <si>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</si>
  <si>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</si>
  <si>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</si>
  <si>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</si>
  <si>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</si>
  <si>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</si>
  <si>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</si>
  <si>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</si>
  <si>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</si>
  <si>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</si>
  <si>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</si>
  <si>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</si>
  <si>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</si>
  <si>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</si>
  <si>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</si>
  <si>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</si>
  <si>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</si>
  <si>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</si>
  <si>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</si>
  <si>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</si>
  <si>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</si>
  <si>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</si>
  <si>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</si>
  <si>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</si>
  <si>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</si>
  <si>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</si>
  <si>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</si>
  <si>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</si>
  <si>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</si>
  <si>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</si>
  <si>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</si>
  <si>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</si>
  <si>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</si>
  <si>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</si>
  <si>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</si>
  <si>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</si>
  <si>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</si>
  <si>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</si>
  <si>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</si>
  <si>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</si>
  <si>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</si>
  <si>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</si>
  <si>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</si>
  <si>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</si>
  <si>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</si>
  <si>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</si>
  <si>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</si>
  <si>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</si>
  <si>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</si>
  <si>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</si>
  <si>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</si>
  <si>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</si>
  <si>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</si>
  <si>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</si>
  <si>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</si>
  <si>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</si>
  <si>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</si>
  <si>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</si>
  <si>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</si>
  <si>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</si>
  <si>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</si>
  <si>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</si>
  <si>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</si>
  <si>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</si>
  <si>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</si>
  <si>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</si>
  <si>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</si>
  <si>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</si>
  <si>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</si>
  <si>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</si>
  <si>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</si>
  <si>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</si>
  <si>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</si>
  <si>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</si>
  <si>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</si>
  <si>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</si>
  <si>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</si>
  <si>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</si>
  <si>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</si>
  <si>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</si>
  <si>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</si>
  <si>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</si>
  <si>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</si>
  <si>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</si>
  <si>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</si>
  <si>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</si>
  <si>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</si>
  <si>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</si>
  <si>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</si>
  <si>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</si>
  <si>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</si>
  <si>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</si>
  <si>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</si>
  <si>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</si>
  <si>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</si>
  <si>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</si>
  <si>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</si>
  <si>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</si>
  <si>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</si>
  <si>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</si>
  <si>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</si>
  <si>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</si>
  <si>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</si>
  <si>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</si>
  <si>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</si>
  <si>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</si>
  <si>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</si>
  <si>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</si>
  <si>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</si>
  <si>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</si>
  <si>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</si>
  <si>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</si>
  <si>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</si>
  <si>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</si>
  <si>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</si>
  <si>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</si>
  <si>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</si>
  <si>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</si>
  <si>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</si>
  <si>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</si>
  <si>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</si>
  <si>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</si>
  <si>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</si>
  <si>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</si>
  <si>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</si>
  <si>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</si>
  <si>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</si>
  <si>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</si>
  <si>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</si>
  <si>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</si>
  <si>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</si>
  <si>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</si>
  <si>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</si>
  <si>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</si>
  <si>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</si>
  <si>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</si>
  <si>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</si>
  <si>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</si>
  <si>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</si>
  <si>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</si>
  <si>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</si>
  <si>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</si>
  <si>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</si>
  <si>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</si>
  <si>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</si>
  <si>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</si>
  <si>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</si>
  <si>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</si>
  <si>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</si>
  <si>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</si>
  <si>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</si>
  <si>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</si>
  <si>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</si>
  <si>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</si>
  <si>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</si>
  <si>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</si>
  <si>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</si>
  <si>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</si>
  <si>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</si>
  <si>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</si>
  <si>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</si>
  <si>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</si>
  <si>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</si>
  <si>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</si>
  <si>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</si>
  <si>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</si>
  <si>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</si>
  <si>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</si>
  <si>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</si>
  <si>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</si>
  <si>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</si>
  <si>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</si>
  <si>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</si>
  <si>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</si>
  <si>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</si>
  <si>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</si>
  <si>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</si>
  <si>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</si>
  <si>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</si>
  <si>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</si>
  <si>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</si>
  <si>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</si>
  <si>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</si>
  <si>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</si>
  <si>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</si>
  <si>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</si>
  <si>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</si>
  <si>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</si>
  <si>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</si>
  <si>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</si>
  <si>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</si>
  <si>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</si>
  <si>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</si>
  <si>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</si>
  <si>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</si>
  <si>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</si>
  <si>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</si>
  <si>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</si>
  <si>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</si>
  <si>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</si>
  <si>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</si>
  <si>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</si>
  <si>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</si>
  <si>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</si>
  <si>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</si>
  <si>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</si>
  <si>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</si>
  <si>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</si>
  <si>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</si>
  <si>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</si>
  <si>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</si>
  <si>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</si>
  <si>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</si>
  <si>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</si>
  <si>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</si>
  <si>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</si>
  <si>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</si>
  <si>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</si>
  <si>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</si>
  <si>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</si>
  <si>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</si>
  <si>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</si>
  <si>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</si>
  <si>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</si>
  <si>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</si>
  <si>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</si>
  <si>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</si>
  <si>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</si>
  <si>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</si>
  <si>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</si>
  <si>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</si>
  <si>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</si>
  <si>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</si>
  <si>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</si>
  <si>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</si>
  <si>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</si>
  <si>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</si>
  <si>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</si>
  <si>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</si>
  <si>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</si>
  <si>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</si>
  <si>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</si>
  <si>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</si>
  <si>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</si>
  <si>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</si>
  <si>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</si>
  <si>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</si>
  <si>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</si>
  <si>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</si>
  <si>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</si>
  <si>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</si>
  <si>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</si>
  <si>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</si>
  <si>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</si>
  <si>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</si>
  <si>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</si>
  <si>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</si>
  <si>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</si>
  <si>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</si>
  <si>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</si>
  <si>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</si>
  <si>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</si>
  <si>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</si>
  <si>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</si>
  <si>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</si>
  <si>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</si>
  <si>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</si>
  <si>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</si>
  <si>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</si>
  <si>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</si>
  <si>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</si>
  <si>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</si>
  <si>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</si>
  <si>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</si>
  <si>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</si>
  <si>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</si>
  <si>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</si>
  <si>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</si>
  <si>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</si>
  <si>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</si>
  <si>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</si>
  <si>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</si>
  <si>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</si>
  <si>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</si>
  <si>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</si>
  <si>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</si>
  <si>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</si>
  <si>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</si>
  <si>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</si>
  <si>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</si>
  <si>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</si>
  <si>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</si>
  <si>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</si>
  <si>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</si>
  <si>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</si>
  <si>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</si>
  <si>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</si>
  <si>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</si>
  <si>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</si>
  <si>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</si>
  <si>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</si>
  <si>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</si>
  <si>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</si>
  <si>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</si>
  <si>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</si>
  <si>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</si>
  <si>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</si>
  <si>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</si>
  <si>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</si>
  <si>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</si>
  <si>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</si>
  <si>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</si>
  <si>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</si>
  <si>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</si>
  <si>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</si>
  <si>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</si>
  <si>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</si>
  <si>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</si>
  <si>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</si>
  <si>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</si>
  <si>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</si>
  <si>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</si>
  <si>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</si>
  <si>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</si>
  <si>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</si>
  <si>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</si>
  <si>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</si>
  <si>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</si>
  <si>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</si>
  <si>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</si>
  <si>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</si>
  <si>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</si>
  <si>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</si>
  <si>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</si>
  <si>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</si>
  <si>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</si>
  <si>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</si>
  <si>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</si>
  <si>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</si>
  <si>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</si>
  <si>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</si>
  <si>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</si>
  <si>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</si>
  <si>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</si>
  <si>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</si>
  <si>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</si>
  <si>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</si>
  <si>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</si>
  <si>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</si>
  <si>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</si>
  <si>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</si>
  <si>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</si>
  <si>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</si>
  <si>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</si>
  <si>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</si>
  <si>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</si>
  <si>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</si>
  <si>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</si>
  <si>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</si>
  <si>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</si>
  <si>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</si>
  <si>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</si>
  <si>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</si>
  <si>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</si>
  <si>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</si>
  <si>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</si>
  <si>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</si>
  <si>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</si>
  <si>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</si>
  <si>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</si>
  <si>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</si>
  <si>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</si>
  <si>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</si>
  <si>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</si>
  <si>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</si>
  <si>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</si>
  <si>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</si>
  <si>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</si>
  <si>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</si>
  <si>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</si>
  <si>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</si>
  <si>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</si>
  <si>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</si>
  <si>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</si>
  <si>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</si>
  <si>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</si>
  <si>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</si>
  <si>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</si>
  <si>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</si>
  <si>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</si>
  <si>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</si>
  <si>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</si>
  <si>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</si>
  <si>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</si>
  <si>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</si>
  <si>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</si>
  <si>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</si>
  <si>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</si>
  <si>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</si>
  <si>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</si>
  <si>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</si>
  <si>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</si>
  <si>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</si>
  <si>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</si>
  <si>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</si>
  <si>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</si>
  <si>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</si>
  <si>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</si>
  <si>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</si>
  <si>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</si>
  <si>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</si>
  <si>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</si>
  <si>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</si>
  <si>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</si>
  <si>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</si>
  <si>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</si>
  <si>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</si>
  <si>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</si>
  <si>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</si>
  <si>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</si>
  <si>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</si>
  <si>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</si>
  <si>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</si>
  <si>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</si>
  <si>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</si>
  <si>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</si>
  <si>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</si>
  <si>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</si>
  <si>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</si>
  <si>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</si>
  <si>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</si>
  <si>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</si>
  <si>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</si>
  <si>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</si>
  <si>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</si>
  <si>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</si>
  <si>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</si>
  <si>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</si>
  <si>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</si>
  <si>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</si>
  <si>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</si>
  <si>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</si>
  <si>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</si>
  <si>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</si>
  <si>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</si>
  <si>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</si>
  <si>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</si>
  <si>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</si>
  <si>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</si>
  <si>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</si>
  <si>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</si>
  <si>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</si>
  <si>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</si>
  <si>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</si>
  <si>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</si>
  <si>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</si>
  <si>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</si>
  <si>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</si>
  <si>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</si>
  <si>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</si>
  <si>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</si>
  <si>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</si>
  <si>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</si>
  <si>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</si>
  <si>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</si>
  <si>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</si>
  <si>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</si>
  <si>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</si>
  <si>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</si>
  <si>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</si>
  <si>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</si>
  <si>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</si>
  <si>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</si>
  <si>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</si>
  <si>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</si>
  <si>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</si>
  <si>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</si>
  <si>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</si>
  <si>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</si>
  <si>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</si>
  <si>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</si>
  <si>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</si>
  <si>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</si>
  <si>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</si>
  <si>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</si>
  <si>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</si>
  <si>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</si>
  <si>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</si>
  <si>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</si>
  <si>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</si>
  <si>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</si>
  <si>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</si>
  <si>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</si>
  <si>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</si>
  <si>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</si>
  <si>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</si>
  <si>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</si>
  <si>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</si>
  <si>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</si>
  <si>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</si>
  <si>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</si>
  <si>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</si>
  <si>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</si>
  <si>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</si>
  <si>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</si>
  <si>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</si>
  <si>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</si>
  <si>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</si>
  <si>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</si>
  <si>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</si>
  <si>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</si>
  <si>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</si>
  <si>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</si>
  <si>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</si>
  <si>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</si>
  <si>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</si>
  <si>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</si>
  <si>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</si>
  <si>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</si>
  <si>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</si>
  <si>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</si>
  <si>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</si>
  <si>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</si>
  <si>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</si>
  <si>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</si>
  <si>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</si>
  <si>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</si>
  <si>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</si>
  <si>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</si>
  <si>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</si>
  <si>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</si>
  <si>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</si>
  <si>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</si>
  <si>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</si>
  <si>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</si>
  <si>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</si>
  <si>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</si>
  <si>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</si>
  <si>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</si>
  <si>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</si>
  <si>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</si>
  <si>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</si>
  <si>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</si>
  <si>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</si>
  <si>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</si>
  <si>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</si>
  <si>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</si>
  <si>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</si>
  <si>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</si>
  <si>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</si>
  <si>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</si>
  <si>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</si>
  <si>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</si>
  <si>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</si>
  <si>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</si>
  <si>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</si>
  <si>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</si>
  <si>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</si>
  <si>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</si>
  <si>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</si>
  <si>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</si>
  <si>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</si>
  <si>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</si>
  <si>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</si>
  <si>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</si>
  <si>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</si>
  <si>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</si>
  <si>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</si>
  <si>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</si>
  <si>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</si>
  <si>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</si>
  <si>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</si>
  <si>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</si>
  <si>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</si>
  <si>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</si>
  <si>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</si>
  <si>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</si>
  <si>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</si>
  <si>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</si>
  <si>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</si>
  <si>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</si>
  <si>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</si>
  <si>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</si>
  <si>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</si>
  <si>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</si>
  <si>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</si>
  <si>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</si>
  <si>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</si>
  <si>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</si>
  <si>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</si>
  <si>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</si>
  <si>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</si>
  <si>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</si>
  <si>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</si>
  <si>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</si>
  <si>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</si>
  <si>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</si>
  <si>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</si>
  <si>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</si>
  <si>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</si>
  <si>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</si>
  <si>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</si>
  <si>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</si>
  <si>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</si>
  <si>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</si>
  <si>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</si>
  <si>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</si>
  <si>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</si>
  <si>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</si>
  <si>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</si>
  <si>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</si>
  <si>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</si>
  <si>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</si>
  <si>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</si>
  <si>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</si>
  <si>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</si>
  <si>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</si>
  <si>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</si>
  <si>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</si>
  <si>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</si>
  <si>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</si>
  <si>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</si>
  <si>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</si>
  <si>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</si>
  <si>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</si>
  <si>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</si>
  <si>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</si>
  <si>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</si>
  <si>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</si>
  <si>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</si>
  <si>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</si>
  <si>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</si>
  <si>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</si>
  <si>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</si>
  <si>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</si>
  <si>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</si>
  <si>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</si>
  <si>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</si>
  <si>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</si>
  <si>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</si>
  <si>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</si>
  <si>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</si>
  <si>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</si>
  <si>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</si>
  <si>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</si>
  <si>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</si>
  <si>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</si>
  <si>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</si>
  <si>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</si>
  <si>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</si>
  <si>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</si>
  <si>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</si>
  <si>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</si>
  <si>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</si>
  <si>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</si>
  <si>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</si>
  <si>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</si>
  <si>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</si>
  <si>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</si>
  <si>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</si>
  <si>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</si>
  <si>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</si>
  <si>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</si>
  <si>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</si>
  <si>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</si>
  <si>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</si>
  <si>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</si>
  <si>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</si>
  <si>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</si>
  <si>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</si>
  <si>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</si>
  <si>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</si>
  <si>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</si>
  <si>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</si>
  <si>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</si>
  <si>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</si>
  <si>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</si>
  <si>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</si>
  <si>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</si>
  <si>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</si>
  <si>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</si>
  <si>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</si>
  <si>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</si>
  <si>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</si>
  <si>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</si>
  <si>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</si>
  <si>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</si>
  <si>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</si>
  <si>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</si>
  <si>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</si>
  <si>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</si>
  <si>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</si>
  <si>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</si>
  <si>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</si>
  <si>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</si>
  <si>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</si>
  <si>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</si>
  <si>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</si>
  <si>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</si>
  <si>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</si>
  <si>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</si>
  <si>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</si>
  <si>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</si>
  <si>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</si>
  <si>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</si>
  <si>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</si>
  <si>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</si>
  <si>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</si>
  <si>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</si>
  <si>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</si>
  <si>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</si>
  <si>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</si>
  <si>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</si>
  <si>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</si>
  <si>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</si>
  <si>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</si>
  <si>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</si>
  <si>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</si>
  <si>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</si>
  <si>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</si>
  <si>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</si>
  <si>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</si>
  <si>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</si>
  <si>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</si>
  <si>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</si>
  <si>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</si>
  <si>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</si>
  <si>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</si>
  <si>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</si>
  <si>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</si>
  <si>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</si>
  <si>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</si>
  <si>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</si>
  <si>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</si>
  <si>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</si>
  <si>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</si>
  <si>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</si>
  <si>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</si>
  <si>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</si>
  <si>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</si>
  <si>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</si>
  <si>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</si>
  <si>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</si>
  <si>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</si>
  <si>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</si>
  <si>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</si>
  <si>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</si>
  <si>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</si>
  <si>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</si>
  <si>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</si>
  <si>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</si>
  <si>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</si>
  <si>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</si>
  <si>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</si>
  <si>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</si>
  <si>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</si>
  <si>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</si>
  <si>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</si>
  <si>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</si>
  <si>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</si>
  <si>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</si>
  <si>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</si>
  <si>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</si>
  <si>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</si>
  <si>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</si>
  <si>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</si>
  <si>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</si>
  <si>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</si>
  <si>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</si>
  <si>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</si>
  <si>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</si>
  <si>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</si>
  <si>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</si>
  <si>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</si>
  <si>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</si>
  <si>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</si>
  <si>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</si>
  <si>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</si>
  <si>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</si>
  <si>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</si>
  <si>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</si>
  <si>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</si>
  <si>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</si>
  <si>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</si>
  <si>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</si>
  <si>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</si>
  <si>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</si>
  <si>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</si>
  <si>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</si>
  <si>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</si>
  <si>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</si>
  <si>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</si>
  <si>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</si>
  <si>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</si>
  <si>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</si>
  <si>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</si>
  <si>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</si>
  <si>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</si>
  <si>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</si>
  <si>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</si>
  <si>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</si>
  <si>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</si>
  <si>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</si>
  <si>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</si>
  <si>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</si>
  <si>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</si>
  <si>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</si>
  <si>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</si>
  <si>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</si>
  <si>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</si>
  <si>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</si>
  <si>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</si>
  <si>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</si>
  <si>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</si>
  <si>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</si>
  <si>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</si>
  <si>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</si>
  <si>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</si>
  <si>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</si>
  <si>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</si>
  <si>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</si>
  <si>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</si>
  <si>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</si>
  <si>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</si>
  <si>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</si>
  <si>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</si>
  <si>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</si>
  <si>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</si>
  <si>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</si>
  <si>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</si>
  <si>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</si>
  <si>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</si>
  <si>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</si>
  <si>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</si>
  <si>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</si>
  <si>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</si>
  <si>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</si>
  <si>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</si>
  <si>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</si>
  <si>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</si>
  <si>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</si>
  <si>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</si>
  <si>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</si>
  <si>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</si>
  <si>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</si>
  <si>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</si>
  <si>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</si>
  <si>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</si>
  <si>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</si>
  <si>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</si>
  <si>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</si>
  <si>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</si>
  <si>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</si>
  <si>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</si>
  <si>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</si>
  <si>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</si>
  <si>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</si>
  <si>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</si>
  <si>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</si>
  <si>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</si>
  <si>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</si>
  <si>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</si>
  <si>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</si>
  <si>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</si>
  <si>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</si>
  <si>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</si>
  <si>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</si>
  <si>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</si>
  <si>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</si>
  <si>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</si>
  <si>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</si>
  <si>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</si>
  <si>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</si>
  <si>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</si>
  <si>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</si>
  <si>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</si>
  <si>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</si>
  <si>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</si>
  <si>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</si>
  <si>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</si>
  <si>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</si>
  <si>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</si>
  <si>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</si>
  <si>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</si>
  <si>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</si>
  <si>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</si>
  <si>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</si>
  <si>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</si>
  <si>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</si>
  <si>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</si>
  <si>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</si>
  <si>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</si>
  <si>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</si>
  <si>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</si>
  <si>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</si>
  <si>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</si>
  <si>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</si>
  <si>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</si>
  <si>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</si>
  <si>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</si>
  <si>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</si>
  <si>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</si>
  <si>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</si>
  <si>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</si>
  <si>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</si>
  <si>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</si>
  <si>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</si>
  <si>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</si>
  <si>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</si>
  <si>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</si>
  <si>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</si>
  <si>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</si>
  <si>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</si>
  <si>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</si>
  <si>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</si>
  <si>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</si>
  <si>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</si>
  <si>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</si>
  <si>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</si>
  <si>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</si>
  <si>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</si>
  <si>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</si>
  <si>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</si>
  <si>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</si>
  <si>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</si>
  <si>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</si>
  <si>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</si>
  <si>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</si>
  <si>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</si>
  <si>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</si>
  <si>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</si>
  <si>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</si>
  <si>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</si>
  <si>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</si>
  <si>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</si>
  <si>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</si>
  <si>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</si>
  <si>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</si>
  <si>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</si>
  <si>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</si>
  <si>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</si>
  <si>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</si>
  <si>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</si>
  <si>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</si>
  <si>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</si>
  <si>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</si>
  <si>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</si>
  <si>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</si>
  <si>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</si>
  <si>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</si>
  <si>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</si>
  <si>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</si>
  <si>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</si>
  <si>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</si>
  <si>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</si>
  <si>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</si>
  <si>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</si>
  <si>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</si>
  <si>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</si>
  <si>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</si>
  <si>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</si>
  <si>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</si>
  <si>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</si>
  <si>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</si>
  <si>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</si>
  <si>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</si>
  <si>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</si>
  <si>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</si>
  <si>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</si>
  <si>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</si>
  <si>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</si>
  <si>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</si>
  <si>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</si>
  <si>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</si>
  <si>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</si>
  <si>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</si>
  <si>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</si>
  <si>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</si>
  <si>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</si>
  <si>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</si>
  <si>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</si>
  <si>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</si>
  <si>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</si>
  <si>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</si>
  <si>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</si>
  <si>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</si>
  <si>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</si>
  <si>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</si>
  <si>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</si>
  <si>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</si>
  <si>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</si>
  <si>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</si>
  <si>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</si>
  <si>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</si>
  <si>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</si>
  <si>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</si>
  <si>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</si>
  <si>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</si>
  <si>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</si>
  <si>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</si>
  <si>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</si>
  <si>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</si>
  <si>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</si>
  <si>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</si>
  <si>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</si>
  <si>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</si>
  <si>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</si>
  <si>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</si>
  <si>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</si>
  <si>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</si>
  <si>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</si>
  <si>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</si>
  <si>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</si>
  <si>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</si>
  <si>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</si>
  <si>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</si>
  <si>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</si>
  <si>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</si>
  <si>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</si>
  <si>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</si>
  <si>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</si>
  <si>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</si>
  <si>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</si>
  <si>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</si>
  <si>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</si>
  <si>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</si>
  <si>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</si>
  <si>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</si>
  <si>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</si>
  <si>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</si>
  <si>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</si>
  <si>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</si>
  <si>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</si>
  <si>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</si>
  <si>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</si>
  <si>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</si>
  <si>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</si>
  <si>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</si>
  <si>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</si>
  <si>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</si>
  <si>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</si>
  <si>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</si>
  <si>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</si>
  <si>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</si>
  <si>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</si>
  <si>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</si>
  <si>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</si>
  <si>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</si>
  <si>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</si>
  <si>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</si>
  <si>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</si>
  <si>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</si>
  <si>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</si>
  <si>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</si>
  <si>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</si>
  <si>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</si>
  <si>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</si>
  <si>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</si>
  <si>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</si>
  <si>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</si>
  <si>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</si>
  <si>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</si>
  <si>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</si>
  <si>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</si>
  <si>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</si>
  <si>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</si>
  <si>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</si>
  <si>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</si>
  <si>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</si>
  <si>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</si>
  <si>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</si>
  <si>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</si>
  <si>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</si>
  <si>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</si>
  <si>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</si>
  <si>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</si>
  <si>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</si>
  <si>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</si>
  <si>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</si>
  <si>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</si>
  <si>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</si>
  <si>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</si>
  <si>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</si>
  <si>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</si>
  <si>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</si>
  <si>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</si>
  <si>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</si>
  <si>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</si>
  <si>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</si>
  <si>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</si>
  <si>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</si>
  <si>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</si>
  <si>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</si>
  <si>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</si>
  <si>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</si>
  <si>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</si>
  <si>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</si>
  <si>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</si>
  <si>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</si>
  <si>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</si>
  <si>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</si>
  <si>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</si>
  <si>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</si>
  <si>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</si>
  <si>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</si>
  <si>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</si>
  <si>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</si>
  <si>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</si>
  <si>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</si>
  <si>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</si>
  <si>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</si>
  <si>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</si>
  <si>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</si>
  <si>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</si>
  <si>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</si>
  <si>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</si>
  <si>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</si>
  <si>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</si>
  <si>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</si>
  <si>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</si>
  <si>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</si>
  <si>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</si>
  <si>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</si>
  <si>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</si>
  <si>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</si>
  <si>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</si>
  <si>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</si>
  <si>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</si>
  <si>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</si>
  <si>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</si>
  <si>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</si>
  <si>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</si>
  <si>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</si>
  <si>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</si>
  <si>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</si>
  <si>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</si>
  <si>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</si>
  <si>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</si>
  <si>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</si>
  <si>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</si>
  <si>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</si>
  <si>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</si>
  <si>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</si>
  <si>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</si>
  <si>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</si>
  <si>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</si>
  <si>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</si>
  <si>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</si>
  <si>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</si>
  <si>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</si>
  <si>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</si>
  <si>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</si>
  <si>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</si>
  <si>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</si>
  <si>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</si>
  <si>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</si>
  <si>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</si>
  <si>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</si>
  <si>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</si>
  <si>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</si>
  <si>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</si>
  <si>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</si>
  <si>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</si>
  <si>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</si>
  <si>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</si>
  <si>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</si>
  <si>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</si>
  <si>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</si>
  <si>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</si>
  <si>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</si>
  <si>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</si>
  <si>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</si>
  <si>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</si>
  <si>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</si>
  <si>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</si>
  <si>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</si>
  <si>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</si>
  <si>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</si>
  <si>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</si>
  <si>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</si>
  <si>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</si>
  <si>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</si>
  <si>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</si>
  <si>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</si>
  <si>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</si>
  <si>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</si>
  <si>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</si>
  <si>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</si>
  <si>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</si>
  <si>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</si>
  <si>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</si>
  <si>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</si>
  <si>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</si>
  <si>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</si>
  <si>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</si>
  <si>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</si>
  <si>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</si>
  <si>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</si>
  <si>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</si>
  <si>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</si>
  <si>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</si>
  <si>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</si>
  <si>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</si>
  <si>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</si>
  <si>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</si>
  <si>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</si>
  <si>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</si>
  <si>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</si>
  <si>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</si>
  <si>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</si>
  <si>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</si>
  <si>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</si>
  <si>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</si>
  <si>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</si>
  <si>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</si>
  <si>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</si>
  <si>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</si>
  <si>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</si>
  <si>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</si>
  <si>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</si>
  <si>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</si>
  <si>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</si>
  <si>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</si>
  <si>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</si>
  <si>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</si>
  <si>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</si>
  <si>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</si>
  <si>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</si>
  <si>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</si>
  <si>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</si>
  <si>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</si>
  <si>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</si>
  <si>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</si>
  <si>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</si>
  <si>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</si>
  <si>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</si>
  <si>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</si>
  <si>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</si>
  <si>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</si>
  <si>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</si>
  <si>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</si>
  <si>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</si>
  <si>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</si>
  <si>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</si>
  <si>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</si>
  <si>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</si>
  <si>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</si>
  <si>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</si>
  <si>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</si>
  <si>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</si>
  <si>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</si>
  <si>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</si>
  <si>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</si>
  <si>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</si>
  <si>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</si>
  <si>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</si>
  <si>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</si>
  <si>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</si>
  <si>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</si>
  <si>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</si>
  <si>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</si>
  <si>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</si>
  <si>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</si>
  <si>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</si>
  <si>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</si>
  <si>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</si>
  <si>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</si>
  <si>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</si>
  <si>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</si>
  <si>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</si>
  <si>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</si>
  <si>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</si>
  <si>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</si>
  <si>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</si>
  <si>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</si>
  <si>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</si>
  <si>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</si>
  <si>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</si>
  <si>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</si>
  <si>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</si>
  <si>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</si>
  <si>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</si>
  <si>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</si>
  <si>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</si>
  <si>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</si>
  <si>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</si>
  <si>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</si>
  <si>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</si>
  <si>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</si>
  <si>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</si>
  <si>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</si>
  <si>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</si>
  <si>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</si>
  <si>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</si>
  <si>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</si>
  <si>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</si>
  <si>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</si>
  <si>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</si>
  <si>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</si>
  <si>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</si>
  <si>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</si>
  <si>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</si>
  <si>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</si>
  <si>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</si>
  <si>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</si>
  <si>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</si>
  <si>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</si>
  <si>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</si>
  <si>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</si>
  <si>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</si>
  <si>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</si>
  <si>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</si>
  <si>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</si>
  <si>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</si>
  <si>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</si>
  <si>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</si>
  <si>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</si>
  <si>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</si>
  <si>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</si>
  <si>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</si>
  <si>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</si>
  <si>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</si>
  <si>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</si>
  <si>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</si>
  <si>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</si>
  <si>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</si>
  <si>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</si>
  <si>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</si>
  <si>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</si>
  <si>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</si>
  <si>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</si>
  <si>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</si>
  <si>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</si>
  <si>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</si>
  <si>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</si>
  <si>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</si>
  <si>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</si>
  <si>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</si>
  <si>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</si>
  <si>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</si>
  <si>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</si>
  <si>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</si>
  <si>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</si>
  <si>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</si>
  <si>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</si>
  <si>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</si>
  <si>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</si>
  <si>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</si>
  <si>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</si>
  <si>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</si>
  <si>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</si>
  <si>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</si>
  <si>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</si>
  <si>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</si>
  <si>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</si>
  <si>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</si>
  <si>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</si>
  <si>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</si>
  <si>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</si>
  <si>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</si>
  <si>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</si>
  <si>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</si>
  <si>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</si>
  <si>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</si>
  <si>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</si>
  <si>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</si>
  <si>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</si>
  <si>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</si>
  <si>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</si>
  <si>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</si>
  <si>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</si>
  <si>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</si>
  <si>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</si>
  <si>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</si>
  <si>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</si>
  <si>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</si>
  <si>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</si>
  <si>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</si>
  <si>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</si>
  <si>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</si>
  <si>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</si>
  <si>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</si>
  <si>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</si>
  <si>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</si>
  <si>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</si>
  <si>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</si>
  <si>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</si>
  <si>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</si>
  <si>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</si>
  <si>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</si>
  <si>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</si>
  <si>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</si>
  <si>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</si>
  <si>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</si>
  <si>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</si>
  <si>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</si>
  <si>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</si>
  <si>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</si>
  <si>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</si>
  <si>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</si>
  <si>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</si>
  <si>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</si>
  <si>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</si>
  <si>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</si>
  <si>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</si>
  <si>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</si>
  <si>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</si>
  <si>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</si>
  <si>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</si>
  <si>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</si>
  <si>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</si>
  <si>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</si>
  <si>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</si>
  <si>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</si>
  <si>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</si>
  <si>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</si>
  <si>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</si>
  <si>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</si>
  <si>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</si>
  <si>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</si>
  <si>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</si>
  <si>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</si>
  <si>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</si>
  <si>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</si>
  <si>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</si>
  <si>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</si>
  <si>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</si>
  <si>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</si>
  <si>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</si>
  <si>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</si>
  <si>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</si>
  <si>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</si>
  <si>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</si>
  <si>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</si>
  <si>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</si>
  <si>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</si>
  <si>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</si>
  <si>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</si>
  <si>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</si>
  <si>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</si>
  <si>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</si>
  <si>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</si>
  <si>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</si>
  <si>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</si>
  <si>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</si>
  <si>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</si>
  <si>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</si>
  <si>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</si>
  <si>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</si>
  <si>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</si>
  <si>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</si>
  <si>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</si>
  <si>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</si>
  <si>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</si>
  <si>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</si>
  <si>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</si>
  <si>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</si>
  <si>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</si>
  <si>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</si>
  <si>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</si>
  <si>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</si>
  <si>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</si>
  <si>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</si>
  <si>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</si>
  <si>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</si>
  <si>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</si>
  <si>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</si>
  <si>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</si>
  <si>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</si>
  <si>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</si>
  <si>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</si>
  <si>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</si>
  <si>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</si>
  <si>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</si>
  <si>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</si>
  <si>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</si>
  <si>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</si>
  <si>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</si>
  <si>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</si>
  <si>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</si>
  <si>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</si>
  <si>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</si>
  <si>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</si>
  <si>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</si>
  <si>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</si>
  <si>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</si>
  <si>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</si>
  <si>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</si>
  <si>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</si>
  <si>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</si>
  <si>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</si>
  <si>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</si>
  <si>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</si>
  <si>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</si>
  <si>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</si>
  <si>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</si>
  <si>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</si>
  <si>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</si>
  <si>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</si>
  <si>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</si>
  <si>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</si>
  <si>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</si>
  <si>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</si>
  <si>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</si>
  <si>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</si>
  <si>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</si>
  <si>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</si>
  <si>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</si>
  <si>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</si>
  <si>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</si>
  <si>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</si>
  <si>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</si>
  <si>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</si>
  <si>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</si>
  <si>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</si>
  <si>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</si>
  <si>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</si>
  <si>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</si>
  <si>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</si>
  <si>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</si>
  <si>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</si>
  <si>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</si>
  <si>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</si>
  <si>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</si>
  <si>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</si>
  <si>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</si>
  <si>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</si>
  <si>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</si>
  <si>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</si>
  <si>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</si>
  <si>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</si>
  <si>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</si>
  <si>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</si>
  <si>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</si>
  <si>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</si>
  <si>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</si>
  <si>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</si>
  <si>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</si>
  <si>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</si>
  <si>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</si>
  <si>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</si>
  <si>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</si>
  <si>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</si>
  <si>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</si>
  <si>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</si>
  <si>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</si>
  <si>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</si>
  <si>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</si>
  <si>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</si>
  <si>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</si>
  <si>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</si>
  <si>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</si>
  <si>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</si>
  <si>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</si>
  <si>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</si>
  <si>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</si>
  <si>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</si>
  <si>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</si>
  <si>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</si>
  <si>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</si>
  <si>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</si>
  <si>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</si>
  <si>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</si>
  <si>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</si>
  <si>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</si>
  <si>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</si>
  <si>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</si>
  <si>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</si>
  <si>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</si>
  <si>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</si>
  <si>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</si>
  <si>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</si>
  <si>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</si>
  <si>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</si>
  <si>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</si>
  <si>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</si>
  <si>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</si>
  <si>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</si>
  <si>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</si>
  <si>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</si>
  <si>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</si>
  <si>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</si>
  <si>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</si>
  <si>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</si>
  <si>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</si>
  <si>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</si>
  <si>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</si>
  <si>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</si>
  <si>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</si>
  <si>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</si>
  <si>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</si>
  <si>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</si>
  <si>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</si>
  <si>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</si>
  <si>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</si>
  <si>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</si>
  <si>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</si>
  <si>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</si>
  <si>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</si>
  <si>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</si>
  <si>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</si>
  <si>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</si>
  <si>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</si>
  <si>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</si>
  <si>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</si>
  <si>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</si>
  <si>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</si>
  <si>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</si>
  <si>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</si>
  <si>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</si>
  <si>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</si>
  <si>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</si>
  <si>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</si>
  <si>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</si>
  <si>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</si>
  <si>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</si>
  <si>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</si>
  <si>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</si>
  <si>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</si>
  <si>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</si>
  <si>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</si>
  <si>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</si>
  <si>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</si>
  <si>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</si>
  <si>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</si>
  <si>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</si>
  <si>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</si>
  <si>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</si>
  <si>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</si>
  <si>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</si>
  <si>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</si>
  <si>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</si>
  <si>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</si>
  <si>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</si>
  <si>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</si>
  <si>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</si>
  <si>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</si>
  <si>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</si>
  <si>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</si>
  <si>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</si>
  <si>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</si>
  <si>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</si>
  <si>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</si>
  <si>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</si>
  <si>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</si>
  <si>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</si>
  <si>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</si>
  <si>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</si>
  <si>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</si>
  <si>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</si>
  <si>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</si>
  <si>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</si>
  <si>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</si>
  <si>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</si>
  <si>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</si>
  <si>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</si>
  <si>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</si>
  <si>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</si>
  <si>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</si>
  <si>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</si>
  <si>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</si>
  <si>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</si>
  <si>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</si>
  <si>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</si>
  <si>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</si>
  <si>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</si>
  <si>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</si>
  <si>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</si>
  <si>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</si>
  <si>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</si>
  <si>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</si>
  <si>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</si>
  <si>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</si>
  <si>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</si>
  <si>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</si>
  <si>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</si>
  <si>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</si>
  <si>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</si>
  <si>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</si>
  <si>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</si>
  <si>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</si>
  <si>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</si>
  <si>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</si>
  <si>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</si>
  <si>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</si>
  <si>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</si>
  <si>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</si>
  <si>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</si>
  <si>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</si>
  <si>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</si>
  <si>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</si>
  <si>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</si>
  <si>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</si>
  <si>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</si>
  <si>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</si>
  <si>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</si>
  <si>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</si>
  <si>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</si>
  <si>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</si>
  <si>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</si>
  <si>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</si>
  <si>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</si>
  <si>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</si>
  <si>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</si>
  <si>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</si>
  <si>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</si>
  <si>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</si>
  <si>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</si>
  <si>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</si>
  <si>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</si>
  <si>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</si>
  <si>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</si>
  <si>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</si>
  <si>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</si>
  <si>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</si>
  <si>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</si>
  <si>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</si>
  <si>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</si>
  <si>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</si>
  <si>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</si>
  <si>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</si>
  <si>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</si>
  <si>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</si>
  <si>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</si>
  <si>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</si>
  <si>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</si>
  <si>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</si>
  <si>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</si>
  <si>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</si>
  <si>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</si>
  <si>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</si>
  <si>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</si>
  <si>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</si>
  <si>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</si>
  <si>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</si>
  <si>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</si>
  <si>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</si>
  <si>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</si>
  <si>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</si>
  <si>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</si>
  <si>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</si>
  <si>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</si>
  <si>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</si>
  <si>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</si>
  <si>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</si>
  <si>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</si>
  <si>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</si>
  <si>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</si>
  <si>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</si>
  <si>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</si>
  <si>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</si>
  <si>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</si>
  <si>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</si>
  <si>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</si>
  <si>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</si>
  <si>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</si>
  <si>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</si>
  <si>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</si>
  <si>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</si>
  <si>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</si>
  <si>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</si>
  <si>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</si>
  <si>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</si>
  <si>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</si>
  <si>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</si>
  <si>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</si>
  <si>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</si>
  <si>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</si>
  <si>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</si>
  <si>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</si>
  <si>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</si>
  <si>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</si>
  <si>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</si>
  <si>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</si>
  <si>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</si>
  <si>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</si>
  <si>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</si>
  <si>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</si>
  <si>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</si>
  <si>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</si>
  <si>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</si>
  <si>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</si>
  <si>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</si>
  <si>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</si>
  <si>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</si>
  <si>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</si>
  <si>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</si>
  <si>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</si>
  <si>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</si>
  <si>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</si>
  <si>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</si>
  <si>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</si>
  <si>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</si>
  <si>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</si>
  <si>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</si>
  <si>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</si>
  <si>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</si>
  <si>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</si>
  <si>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</si>
  <si>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</si>
  <si>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</si>
  <si>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</si>
  <si>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</si>
  <si>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</si>
  <si>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</si>
  <si>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</si>
  <si>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</si>
  <si>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</si>
  <si>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</si>
  <si>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</si>
  <si>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</si>
  <si>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</si>
  <si>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</si>
  <si>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</si>
  <si>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</si>
  <si>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</si>
  <si>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</si>
  <si>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</si>
  <si>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</si>
  <si>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</si>
  <si>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</si>
  <si>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</si>
  <si>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</si>
  <si>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</si>
  <si>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</si>
  <si>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</si>
  <si>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</si>
  <si>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</si>
  <si>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</si>
  <si>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</si>
  <si>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</si>
  <si>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</si>
  <si>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</si>
  <si>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</si>
  <si>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</si>
  <si>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</si>
  <si>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</si>
  <si>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</si>
  <si>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</si>
  <si>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</si>
  <si>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</si>
  <si>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</si>
  <si>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</si>
  <si>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</si>
  <si>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</si>
  <si>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</si>
  <si>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</si>
  <si>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</si>
  <si>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</si>
  <si>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</si>
  <si>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</si>
  <si>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</si>
  <si>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</si>
  <si>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</si>
  <si>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</si>
  <si>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</si>
  <si>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</si>
  <si>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</si>
  <si>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</si>
  <si>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</si>
  <si>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</si>
  <si>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</si>
  <si>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</si>
  <si>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</si>
  <si>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</si>
  <si>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</si>
  <si>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</si>
  <si>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</si>
  <si>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</si>
  <si>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</si>
  <si>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</si>
  <si>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</si>
  <si>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</si>
  <si>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</si>
  <si>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</si>
  <si>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</si>
  <si>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</si>
  <si>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</si>
  <si>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</si>
  <si>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</si>
  <si>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</si>
  <si>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</si>
  <si>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</si>
  <si>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</si>
  <si>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</si>
  <si>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</si>
  <si>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</si>
  <si>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</si>
  <si>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</si>
  <si>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</si>
  <si>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</si>
  <si>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</si>
  <si>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</si>
  <si>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</si>
  <si>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</si>
  <si>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</si>
  <si>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</si>
  <si>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</si>
  <si>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</si>
  <si>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</si>
  <si>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</si>
  <si>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</si>
  <si>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</si>
  <si>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</si>
  <si>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</si>
  <si>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</si>
  <si>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</si>
  <si>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</si>
  <si>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</si>
  <si>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</si>
  <si>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</si>
  <si>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</si>
  <si>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</si>
  <si>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</si>
  <si>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</si>
  <si>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</si>
  <si>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</si>
  <si>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</si>
  <si>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</si>
  <si>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</si>
  <si>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</si>
  <si>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</si>
  <si>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</si>
  <si>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</si>
  <si>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</si>
  <si>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</si>
  <si>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</si>
  <si>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</si>
  <si>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</si>
  <si>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</si>
  <si>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</si>
  <si>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</si>
  <si>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</si>
  <si>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</si>
  <si>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</si>
  <si>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</si>
  <si>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</si>
  <si>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</si>
  <si>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</si>
  <si>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</si>
  <si>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</si>
  <si>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</si>
  <si>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</si>
  <si>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</si>
  <si>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</si>
  <si>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</si>
  <si>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</si>
  <si>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</si>
  <si>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</si>
  <si>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</si>
  <si>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</si>
  <si>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</si>
  <si>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</si>
  <si>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</si>
  <si>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</si>
  <si>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</si>
  <si>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</si>
  <si>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</si>
  <si>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</si>
  <si>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</si>
  <si>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</si>
  <si>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</si>
  <si>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</si>
  <si>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</si>
  <si>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</si>
  <si>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</si>
  <si>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</si>
  <si>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</si>
  <si>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</si>
  <si>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</si>
  <si>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</si>
  <si>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</si>
  <si>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</si>
  <si>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</si>
  <si>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</si>
  <si>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</si>
  <si>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</si>
  <si>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</si>
  <si>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</si>
  <si>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</si>
  <si>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</si>
  <si>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</si>
  <si>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</si>
  <si>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</si>
  <si>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</si>
  <si>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</si>
  <si>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</si>
  <si>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</si>
  <si>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</si>
  <si>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</si>
  <si>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</si>
  <si>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</si>
  <si>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</si>
  <si>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</si>
  <si>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</si>
  <si>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</si>
  <si>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</si>
  <si>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</si>
  <si>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</si>
  <si>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</si>
  <si>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</si>
  <si>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</si>
  <si>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</si>
  <si>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</si>
  <si>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</si>
  <si>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</si>
  <si>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</si>
  <si>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</si>
  <si>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</si>
  <si>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</si>
  <si>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</si>
  <si>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</si>
  <si>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</si>
  <si>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</si>
  <si>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</si>
  <si>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</si>
  <si>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</si>
  <si>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</si>
  <si>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</si>
  <si>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</si>
  <si>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</si>
  <si>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</si>
  <si>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</si>
  <si>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</si>
  <si>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</si>
  <si>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</si>
  <si>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</si>
  <si>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</si>
  <si>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</si>
  <si>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</si>
  <si>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</si>
  <si>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</si>
  <si>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</si>
  <si>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</si>
  <si>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</si>
  <si>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</si>
  <si>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</si>
  <si>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</si>
  <si>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</si>
  <si>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</si>
  <si>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</si>
  <si>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</si>
  <si>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</si>
  <si>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</si>
  <si>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</si>
  <si>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</si>
  <si>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</si>
  <si>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</si>
  <si>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</si>
  <si>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</si>
  <si>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</si>
  <si>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</si>
  <si>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</si>
  <si>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</si>
  <si>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</si>
  <si>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</si>
  <si>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</si>
  <si>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</si>
  <si>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</si>
  <si>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</si>
  <si>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</si>
  <si>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</si>
  <si>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</si>
  <si>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</si>
  <si>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</si>
  <si>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</si>
  <si>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</si>
  <si>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</si>
  <si>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</si>
  <si>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</si>
  <si>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</si>
  <si>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</si>
  <si>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</si>
  <si>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</si>
  <si>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</si>
  <si>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</si>
  <si>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</si>
  <si>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</si>
  <si>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</si>
  <si>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</si>
  <si>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</si>
  <si>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</si>
  <si>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</si>
  <si>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</si>
  <si>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</si>
  <si>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</si>
  <si>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</si>
  <si>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</si>
  <si>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</si>
  <si>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</si>
  <si>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</si>
  <si>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</si>
  <si>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</si>
  <si>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</si>
  <si>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</si>
  <si>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</si>
  <si>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</si>
  <si>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</si>
  <si>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</si>
  <si>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</si>
  <si>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</si>
  <si>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</si>
  <si>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</si>
  <si>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</si>
  <si>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</si>
  <si>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</si>
  <si>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</si>
  <si>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</si>
  <si>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</si>
  <si>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</si>
  <si>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</si>
  <si>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</si>
  <si>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</si>
  <si>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</si>
  <si>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</si>
  <si>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</si>
  <si>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</si>
  <si>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</si>
  <si>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</si>
  <si>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</si>
  <si>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</si>
  <si>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</si>
  <si>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</si>
  <si>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</si>
  <si>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</si>
  <si>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</si>
  <si>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</si>
  <si>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</si>
  <si>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</si>
  <si>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</si>
  <si>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</si>
  <si>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</si>
  <si>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</si>
  <si>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</si>
  <si>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</si>
  <si>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</si>
  <si>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</si>
  <si>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</si>
  <si>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</si>
  <si>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</si>
  <si>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</si>
  <si>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</si>
  <si>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</si>
  <si>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</si>
  <si>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</si>
  <si>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</si>
  <si>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</si>
  <si>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</si>
  <si>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</si>
  <si>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</si>
  <si>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</si>
  <si>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</si>
  <si>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</si>
  <si>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</si>
  <si>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</si>
  <si>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</si>
  <si>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</si>
  <si>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</si>
  <si>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</si>
  <si>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</si>
  <si>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</si>
  <si>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</si>
  <si>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</si>
  <si>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</si>
  <si>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</si>
  <si>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</si>
  <si>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</si>
  <si>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</si>
  <si>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</si>
  <si>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</si>
  <si>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</si>
  <si>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</si>
  <si>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</si>
  <si>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</si>
  <si>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</si>
  <si>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</si>
  <si>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</si>
  <si>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</si>
  <si>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</si>
  <si>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</si>
  <si>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</si>
  <si>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</si>
  <si>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</si>
  <si>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</si>
  <si>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</si>
  <si>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</si>
  <si>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</si>
  <si>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</si>
  <si>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</si>
  <si>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</si>
  <si>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</si>
  <si>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</si>
  <si>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</si>
  <si>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</si>
  <si>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</si>
  <si>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</si>
  <si>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</si>
  <si>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</si>
  <si>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</si>
  <si>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</si>
  <si>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</si>
  <si>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</si>
  <si>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</si>
  <si>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</si>
  <si>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</si>
  <si>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</si>
  <si>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</si>
  <si>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</si>
  <si>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</si>
  <si>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</si>
  <si>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</si>
  <si>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</si>
  <si>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</si>
  <si>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</si>
  <si>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</si>
  <si>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</si>
  <si>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</si>
  <si>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</si>
  <si>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</si>
  <si>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</si>
  <si>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</si>
  <si>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</si>
  <si>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</si>
  <si>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</si>
  <si>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</si>
  <si>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</si>
  <si>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</si>
  <si>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</si>
  <si>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</si>
  <si>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</si>
  <si>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</si>
  <si>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</si>
  <si>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</si>
  <si>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</si>
  <si>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</si>
  <si>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</si>
  <si>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</si>
  <si>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</si>
  <si>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</si>
  <si>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</si>
  <si>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</si>
  <si>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</si>
  <si>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</si>
  <si>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</si>
  <si>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</si>
  <si>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</si>
  <si>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</si>
  <si>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</si>
  <si>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</si>
  <si>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</si>
  <si>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</si>
  <si>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</si>
  <si>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</si>
  <si>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</si>
  <si>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</si>
  <si>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</si>
  <si>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</si>
  <si>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</si>
  <si>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</si>
  <si>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</si>
  <si>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</si>
  <si>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</si>
  <si>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</si>
  <si>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</si>
  <si>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</si>
  <si>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</si>
  <si>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</si>
  <si>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</si>
  <si>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</si>
  <si>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</si>
  <si>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</si>
  <si>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</si>
  <si>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</si>
  <si>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</si>
  <si>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</si>
  <si>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</si>
  <si>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</si>
  <si>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</si>
  <si>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</si>
  <si>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</si>
  <si>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</si>
  <si>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</si>
  <si>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</si>
  <si>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</si>
  <si>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</si>
  <si>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</si>
  <si>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</si>
  <si>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</si>
  <si>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</si>
  <si>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</si>
  <si>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</si>
  <si>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</si>
  <si>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</si>
  <si>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</si>
  <si>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</si>
  <si>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</si>
  <si>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</si>
  <si>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</si>
  <si>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</si>
  <si>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</si>
  <si>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</si>
  <si>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</si>
  <si>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</si>
  <si>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</si>
  <si>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</si>
  <si>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</si>
  <si>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</si>
  <si>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</si>
  <si>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</si>
  <si>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</si>
  <si>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</si>
  <si>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</si>
  <si>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</si>
  <si>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</si>
  <si>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</si>
  <si>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</si>
  <si>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</si>
  <si>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</si>
  <si>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</si>
  <si>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</si>
  <si>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</si>
  <si>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</si>
  <si>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</si>
  <si>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</si>
  <si>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</si>
  <si>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</si>
  <si>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</si>
  <si>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</si>
  <si>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</si>
  <si>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</si>
  <si>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</si>
  <si>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</si>
  <si>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</si>
  <si>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</si>
  <si>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</si>
  <si>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</si>
  <si>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</si>
  <si>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</si>
  <si>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</si>
  <si>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</si>
  <si>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</si>
  <si>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</si>
  <si>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</si>
  <si>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</si>
  <si>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</si>
  <si>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</si>
  <si>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</si>
  <si>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</si>
  <si>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</si>
  <si>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</si>
  <si>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</si>
  <si>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</si>
  <si>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</si>
  <si>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</si>
  <si>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</si>
  <si>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</si>
  <si>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</si>
  <si>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</si>
  <si>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</si>
  <si>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</si>
  <si>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</si>
  <si>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</si>
  <si>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</si>
  <si>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</si>
  <si>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</si>
  <si>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</si>
  <si>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</si>
  <si>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</si>
  <si>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</si>
  <si>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</si>
  <si>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</si>
  <si>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</si>
  <si>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</si>
  <si>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</si>
  <si>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</si>
  <si>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</si>
  <si>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</si>
  <si>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</si>
  <si>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</si>
  <si>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</si>
  <si>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</si>
  <si>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</si>
  <si>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</si>
  <si>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</si>
  <si>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</si>
  <si>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</si>
  <si>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</si>
  <si>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</si>
  <si>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</si>
  <si>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</si>
  <si>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</si>
  <si>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</si>
  <si>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</si>
  <si>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</si>
  <si>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</si>
  <si>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</si>
  <si>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</si>
  <si>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</si>
  <si>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</si>
  <si>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</si>
  <si>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</si>
  <si>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</si>
  <si>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</si>
  <si>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</si>
  <si>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</si>
  <si>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</si>
  <si>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</si>
  <si>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</si>
  <si>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</si>
  <si>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</si>
  <si>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</si>
  <si>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</si>
  <si>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</si>
  <si>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</si>
  <si>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</si>
  <si>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</si>
  <si>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</si>
  <si>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</si>
  <si>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</si>
  <si>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</si>
  <si>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</si>
  <si>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</si>
  <si>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</si>
  <si>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</si>
  <si>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</si>
  <si>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</si>
  <si>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</si>
  <si>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</si>
  <si>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</si>
  <si>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</si>
  <si>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</si>
  <si>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</si>
  <si>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</si>
  <si>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</si>
  <si>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</si>
  <si>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</si>
  <si>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</si>
  <si>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</si>
  <si>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</si>
  <si>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</si>
  <si>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</si>
  <si>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</si>
  <si>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</si>
  <si>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</si>
  <si>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</si>
  <si>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</si>
  <si>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</si>
  <si>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</si>
  <si>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</si>
  <si>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</si>
  <si>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</si>
  <si>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</si>
  <si>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</si>
  <si>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</si>
  <si>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</si>
  <si>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</si>
  <si>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</si>
  <si>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</si>
  <si>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</si>
  <si>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</si>
  <si>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</si>
  <si>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</si>
  <si>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</si>
  <si>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</si>
  <si>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</si>
  <si>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</si>
  <si>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</si>
  <si>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</si>
  <si>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</si>
  <si>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</si>
  <si>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</si>
  <si>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</si>
  <si>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</si>
  <si>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</si>
  <si>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</si>
  <si>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</si>
  <si>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</si>
  <si>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</si>
  <si>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</si>
  <si>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</si>
  <si>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</si>
  <si>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</si>
  <si>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</si>
  <si>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</si>
  <si>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</si>
  <si>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</si>
  <si>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</si>
  <si>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</si>
  <si>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</si>
  <si>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</si>
  <si>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</si>
  <si>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</si>
  <si>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</si>
  <si>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</si>
  <si>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</si>
  <si>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</si>
  <si>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</si>
  <si>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</si>
  <si>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</si>
  <si>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</si>
  <si>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</si>
  <si>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</si>
  <si>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</si>
  <si>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</si>
  <si>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</si>
  <si>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</si>
  <si>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</si>
  <si>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</si>
  <si>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</si>
  <si>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</si>
  <si>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</si>
  <si>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</si>
  <si>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</si>
  <si>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</si>
  <si>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</si>
  <si>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</si>
  <si>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</si>
  <si>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</si>
  <si>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</si>
  <si>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</si>
  <si>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</si>
  <si>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</si>
  <si>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</si>
  <si>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</si>
  <si>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</si>
  <si>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</si>
  <si>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</si>
  <si>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</si>
  <si>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</si>
  <si>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</si>
  <si>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</si>
  <si>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</si>
  <si>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</si>
  <si>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</si>
  <si>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</si>
  <si>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</si>
  <si>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</si>
  <si>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</si>
  <si>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</si>
  <si>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</si>
  <si>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</si>
  <si>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</si>
  <si>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</si>
  <si>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</si>
  <si>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</si>
  <si>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</si>
  <si>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</si>
  <si>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</si>
  <si>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</si>
  <si>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</si>
  <si>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</si>
  <si>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</si>
  <si>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</si>
  <si>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</si>
  <si>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</si>
  <si>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</si>
  <si>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</si>
  <si>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</si>
  <si>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</si>
  <si>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</si>
  <si>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</si>
  <si>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</si>
  <si>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</si>
  <si>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</si>
  <si>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</si>
  <si>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</si>
  <si>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</si>
  <si>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</si>
  <si>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</si>
  <si>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</si>
  <si>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</si>
  <si>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</si>
  <si>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</si>
  <si>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</si>
  <si>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</si>
  <si>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</si>
  <si>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</si>
  <si>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</si>
  <si>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</si>
  <si>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</si>
  <si>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</si>
  <si>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</si>
  <si>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</si>
  <si>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</si>
  <si>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</si>
  <si>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</si>
  <si>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</si>
  <si>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</si>
  <si>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</si>
  <si>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</si>
  <si>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</si>
  <si>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</si>
  <si>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</si>
  <si>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</si>
  <si>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</si>
  <si>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</si>
  <si>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</si>
  <si>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</si>
  <si>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</si>
  <si>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</si>
  <si>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</si>
  <si>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</si>
  <si>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</si>
  <si>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</si>
  <si>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</si>
  <si>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</si>
  <si>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</si>
  <si>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</si>
  <si>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</si>
  <si>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</si>
  <si>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</si>
  <si>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</si>
  <si>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</si>
  <si>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</si>
  <si>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</si>
  <si>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</si>
  <si>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</si>
  <si>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</si>
  <si>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</si>
  <si>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</si>
  <si>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</si>
  <si>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</si>
  <si>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</si>
  <si>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</si>
  <si>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</si>
  <si>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</si>
  <si>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</si>
  <si>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</si>
  <si>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</si>
  <si>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</si>
  <si>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</si>
  <si>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</si>
  <si>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</si>
  <si>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</si>
  <si>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</si>
  <si>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</si>
  <si>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</si>
  <si>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</si>
  <si>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</si>
  <si>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</si>
  <si>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</si>
  <si>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</si>
  <si>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</si>
  <si>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</si>
  <si>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</si>
  <si>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</si>
  <si>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</si>
  <si>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</si>
  <si>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</si>
  <si>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</si>
  <si>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</si>
  <si>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</si>
  <si>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</si>
  <si>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</si>
  <si>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</si>
  <si>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</si>
  <si>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</si>
  <si>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</si>
  <si>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</si>
  <si>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</si>
  <si>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</si>
  <si>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</si>
  <si>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</si>
  <si>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</si>
  <si>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</si>
  <si>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</si>
  <si>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</si>
  <si>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</si>
  <si>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</si>
  <si>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</si>
  <si>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</si>
  <si>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</si>
  <si>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</si>
  <si>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</si>
  <si>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</si>
  <si>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</si>
  <si>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</si>
  <si>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</si>
  <si>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</si>
  <si>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</si>
  <si>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</si>
  <si>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</si>
  <si>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</si>
  <si>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</si>
  <si>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</si>
  <si>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</si>
  <si>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</si>
  <si>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</si>
  <si>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</si>
  <si>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</si>
  <si>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</si>
  <si>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</si>
  <si>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</si>
  <si>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</si>
  <si>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</si>
  <si>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</si>
  <si>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</si>
  <si>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</si>
  <si>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</si>
  <si>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</si>
  <si>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</si>
  <si>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</si>
  <si>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</si>
  <si>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</si>
  <si>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</si>
  <si>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</si>
  <si>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</si>
  <si>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</si>
  <si>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</si>
  <si>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</si>
  <si>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</si>
  <si>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</si>
  <si>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</si>
  <si>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</si>
  <si>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</si>
  <si>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</si>
  <si>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</si>
  <si>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</si>
  <si>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</si>
  <si>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</si>
  <si>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</si>
  <si>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</si>
  <si>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</si>
  <si>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</si>
  <si>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</si>
  <si>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</si>
  <si>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</si>
  <si>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</si>
  <si>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</si>
  <si>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</si>
  <si>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</si>
  <si>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</si>
  <si>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</si>
  <si>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</si>
  <si>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</si>
  <si>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</si>
  <si>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</si>
  <si>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</si>
  <si>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</si>
  <si>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</si>
  <si>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</si>
  <si>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</si>
  <si>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</si>
  <si>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</si>
  <si>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</si>
  <si>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</si>
  <si>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</si>
  <si>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</si>
  <si>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</si>
  <si>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</si>
  <si>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</si>
  <si>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</si>
  <si>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</si>
  <si>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</si>
  <si>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</si>
  <si>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</si>
  <si>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</si>
  <si>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</si>
  <si>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</si>
  <si>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</si>
  <si>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</si>
  <si>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</si>
  <si>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</si>
  <si>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</si>
  <si>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</si>
  <si>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</si>
  <si>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</si>
  <si>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</si>
  <si>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</si>
  <si>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</si>
  <si>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</si>
  <si>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</si>
  <si>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</si>
  <si>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</si>
  <si>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</si>
  <si>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</si>
  <si>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</si>
  <si>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</si>
  <si>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</si>
  <si>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</si>
  <si>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</si>
  <si>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</si>
  <si>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</si>
  <si>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</si>
  <si>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</si>
  <si>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</si>
  <si>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</si>
  <si>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</si>
  <si>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</si>
  <si>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</si>
  <si>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</si>
  <si>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</si>
  <si>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</si>
  <si>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</si>
  <si>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</si>
  <si>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</si>
  <si>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</si>
  <si>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</si>
  <si>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</si>
  <si>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</si>
  <si>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</si>
  <si>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</si>
  <si>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</si>
  <si>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</si>
  <si>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</si>
  <si>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</si>
  <si>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</si>
  <si>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</si>
  <si>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</si>
  <si>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</si>
  <si>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</si>
  <si>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</si>
  <si>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</si>
  <si>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</si>
  <si>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</si>
  <si>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</si>
  <si>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</si>
  <si>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</si>
  <si>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</si>
  <si>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</si>
  <si>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</si>
  <si>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</si>
  <si>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</si>
  <si>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</si>
  <si>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</si>
  <si>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</si>
  <si>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</si>
  <si>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</si>
  <si>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</si>
  <si>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</si>
  <si>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</si>
  <si>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</si>
  <si>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</si>
  <si>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</si>
  <si>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</si>
  <si>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</si>
  <si>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</si>
  <si>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</si>
  <si>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</si>
  <si>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</si>
  <si>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</si>
  <si>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</si>
  <si>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</si>
  <si>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</si>
  <si>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</si>
  <si>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</si>
  <si>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</si>
  <si>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</si>
  <si>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</si>
  <si>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</si>
  <si>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</si>
  <si>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</si>
  <si>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</si>
  <si>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</si>
  <si>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</si>
  <si>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</si>
  <si>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</si>
  <si>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</si>
  <si>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</si>
  <si>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</si>
  <si>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</si>
  <si>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</si>
  <si>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</si>
  <si>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</si>
  <si>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</si>
  <si>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</si>
  <si>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</si>
  <si>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</si>
  <si>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</si>
  <si>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</si>
  <si>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</si>
  <si>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</si>
  <si>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</si>
  <si>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</si>
  <si>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</si>
  <si>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</si>
  <si>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</si>
  <si>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</si>
  <si>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</si>
  <si>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</si>
  <si>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</si>
  <si>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</si>
  <si>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</si>
  <si>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</si>
  <si>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</si>
  <si>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</si>
  <si>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</si>
  <si>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</si>
  <si>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</si>
  <si>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</si>
  <si>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</si>
  <si>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</si>
  <si>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</si>
  <si>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</si>
  <si>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</si>
  <si>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</si>
  <si>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</si>
  <si>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</si>
  <si>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</si>
  <si>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</si>
  <si>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</si>
  <si>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</si>
  <si>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</si>
  <si>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</si>
  <si>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</si>
  <si>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</si>
  <si>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</si>
  <si>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</si>
  <si>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</si>
  <si>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</si>
  <si>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</si>
  <si>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</si>
  <si>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</si>
  <si>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</si>
  <si>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</si>
  <si>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</si>
  <si>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</si>
  <si>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</si>
  <si>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</si>
  <si>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</si>
  <si>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</si>
  <si>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</si>
  <si>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</si>
  <si>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</si>
  <si>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</si>
  <si>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</si>
  <si>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</si>
  <si>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</si>
  <si>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</si>
  <si>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</si>
  <si>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</si>
  <si>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</si>
  <si>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</si>
  <si>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</si>
  <si>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</si>
  <si>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</si>
  <si>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</si>
  <si>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</si>
  <si>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</si>
  <si>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</si>
  <si>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</si>
  <si>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</si>
  <si>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</si>
  <si>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</si>
  <si>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</si>
  <si>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</si>
  <si>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</si>
  <si>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</si>
  <si>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</si>
  <si>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</si>
  <si>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</si>
  <si>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</si>
  <si>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</si>
  <si>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</si>
  <si>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</si>
  <si>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</si>
  <si>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</si>
  <si>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</si>
  <si>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</si>
  <si>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</si>
  <si>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</si>
  <si>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</si>
  <si>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</si>
  <si>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</si>
  <si>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</si>
  <si>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</si>
  <si>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</si>
  <si>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</si>
  <si>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</si>
  <si>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</si>
  <si>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</si>
  <si>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</si>
  <si>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</si>
  <si>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</si>
  <si>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</si>
  <si>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</si>
  <si>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</si>
  <si>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</si>
  <si>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</si>
  <si>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</si>
  <si>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</si>
  <si>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</si>
  <si>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</si>
  <si>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</si>
  <si>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</si>
  <si>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</si>
  <si>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</si>
  <si>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</si>
  <si>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</si>
  <si>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</si>
  <si>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</si>
  <si>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</si>
  <si>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</si>
  <si>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</si>
  <si>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</si>
  <si>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</si>
  <si>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</si>
  <si>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</si>
  <si>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</si>
  <si>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</si>
  <si>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</si>
  <si>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</si>
  <si>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</si>
  <si>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</si>
  <si>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</si>
  <si>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</si>
  <si>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</si>
  <si>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</si>
  <si>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</si>
  <si>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</si>
  <si>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</si>
  <si>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</si>
  <si>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</si>
  <si>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</si>
  <si>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</si>
  <si>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</si>
  <si>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</si>
  <si>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</si>
  <si>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</si>
  <si>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</si>
  <si>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</si>
  <si>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</si>
  <si>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</si>
  <si>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</si>
  <si>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</si>
  <si>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</si>
  <si>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</si>
  <si>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</si>
  <si>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</si>
  <si>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</si>
  <si>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</si>
  <si>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</si>
  <si>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</si>
  <si>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</si>
  <si>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</si>
  <si>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</si>
  <si>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</si>
  <si>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</si>
  <si>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</si>
  <si>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</si>
  <si>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</si>
  <si>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</si>
  <si>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</si>
  <si>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</si>
  <si>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</si>
  <si>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</si>
  <si>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</si>
  <si>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</si>
  <si>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</si>
  <si>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</si>
  <si>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</si>
  <si>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</si>
  <si>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</si>
  <si>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</si>
  <si>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</si>
  <si>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</si>
  <si>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</si>
  <si>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</si>
  <si>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</si>
  <si>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</si>
  <si>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</si>
  <si>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</si>
  <si>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</si>
  <si>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</si>
  <si>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</si>
  <si>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</si>
  <si>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</si>
  <si>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</si>
  <si>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</si>
  <si>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</si>
  <si>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</si>
  <si>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</si>
  <si>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</si>
  <si>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</si>
  <si>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</si>
  <si>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</si>
  <si>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</si>
  <si>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</si>
  <si>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</si>
  <si>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</si>
  <si>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</si>
  <si>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</si>
  <si>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</si>
  <si>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</si>
  <si>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</si>
  <si>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</si>
  <si>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</si>
  <si>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</si>
  <si>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</si>
  <si>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</si>
  <si>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</si>
  <si>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</si>
  <si>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</si>
  <si>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</si>
  <si>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</si>
  <si>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</si>
  <si>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</si>
  <si>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</si>
  <si>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</si>
  <si>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</si>
  <si>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</si>
  <si>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</si>
  <si>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</si>
  <si>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</si>
  <si>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</si>
  <si>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</si>
  <si>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</si>
  <si>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</si>
  <si>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</si>
  <si>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</si>
  <si>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</si>
  <si>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</si>
  <si>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</si>
  <si>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</si>
  <si>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</si>
  <si>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</si>
  <si>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</si>
  <si>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</si>
  <si>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</si>
  <si>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</si>
  <si>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</si>
  <si>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</si>
  <si>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</si>
  <si>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</si>
  <si>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</si>
  <si>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</si>
  <si>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</si>
  <si>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</si>
  <si>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</si>
  <si>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</si>
  <si>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</si>
  <si>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</si>
  <si>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</si>
  <si>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</si>
  <si>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</si>
  <si>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</si>
  <si>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</si>
  <si>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</si>
  <si>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</si>
  <si>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</si>
  <si>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</si>
  <si>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</si>
  <si>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</si>
  <si>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</si>
  <si>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</si>
  <si>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</si>
  <si>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</si>
  <si>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</si>
  <si>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</si>
  <si>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</si>
  <si>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</si>
  <si>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</si>
  <si>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</si>
  <si>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</si>
  <si>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</si>
  <si>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</si>
  <si>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</si>
  <si>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</si>
  <si>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</si>
  <si>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</si>
  <si>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</si>
  <si>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</si>
  <si>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</si>
  <si>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</si>
  <si>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</si>
  <si>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</si>
  <si>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</si>
  <si>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</si>
  <si>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</si>
  <si>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</si>
  <si>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</si>
  <si>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</si>
  <si>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</si>
  <si>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</si>
  <si>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</si>
  <si>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</si>
  <si>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</si>
  <si>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</si>
  <si>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</si>
  <si>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</si>
  <si>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</si>
  <si>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</si>
  <si>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</si>
  <si>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</si>
  <si>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</si>
  <si>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</si>
  <si>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</si>
  <si>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</si>
  <si>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</si>
  <si>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</si>
  <si>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</si>
  <si>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</si>
  <si>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</si>
  <si>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</si>
  <si>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</si>
  <si>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</si>
  <si>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</si>
  <si>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</si>
  <si>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</si>
  <si>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</si>
  <si>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</si>
  <si>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</si>
  <si>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</si>
  <si>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</si>
  <si>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</si>
  <si>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</si>
  <si>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</si>
  <si>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</si>
  <si>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</si>
  <si>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</si>
  <si>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</si>
  <si>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</si>
  <si>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</si>
  <si>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</si>
  <si>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</si>
  <si>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</si>
  <si>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</si>
  <si>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</si>
  <si>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</si>
  <si>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</si>
  <si>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</si>
  <si>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</si>
  <si>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</si>
  <si>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</si>
  <si>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</si>
  <si>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</si>
  <si>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</si>
  <si>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</si>
  <si>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</si>
  <si>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</si>
  <si>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</si>
  <si>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</si>
  <si>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</si>
  <si>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</si>
  <si>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</si>
  <si>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</si>
  <si>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</si>
  <si>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</si>
  <si>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</si>
  <si>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</si>
  <si>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</si>
  <si>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</si>
  <si>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</si>
  <si>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</si>
  <si>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</si>
  <si>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</si>
  <si>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</si>
  <si>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</si>
  <si>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</si>
  <si>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</si>
  <si>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</si>
  <si>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</si>
  <si>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</si>
  <si>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</si>
  <si>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</si>
  <si>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</si>
  <si>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</si>
  <si>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</si>
  <si>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</si>
  <si>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</si>
  <si>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</si>
  <si>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</si>
  <si>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</si>
  <si>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</si>
  <si>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</si>
  <si>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</si>
  <si>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</si>
  <si>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</si>
  <si>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</si>
  <si>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</si>
  <si>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</si>
  <si>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</si>
  <si>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</si>
  <si>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</si>
  <si>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</si>
  <si>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</si>
  <si>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</si>
  <si>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</si>
  <si>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</si>
  <si>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</si>
  <si>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</si>
  <si>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</si>
  <si>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</si>
  <si>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</si>
  <si>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</si>
  <si>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</si>
  <si>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</si>
  <si>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</si>
  <si>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</si>
  <si>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</si>
  <si>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</si>
  <si>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</si>
  <si>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</si>
  <si>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</si>
  <si>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</si>
  <si>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</si>
  <si>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</si>
  <si>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</si>
  <si>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</si>
  <si>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</si>
  <si>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</si>
  <si>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</si>
  <si>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</si>
  <si>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</si>
  <si>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</si>
  <si>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</si>
  <si>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</si>
  <si>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</si>
  <si>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</si>
  <si>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</si>
  <si>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</si>
  <si>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</si>
  <si>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</si>
  <si>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</si>
  <si>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</si>
  <si>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</si>
  <si>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</si>
  <si>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</si>
  <si>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</si>
  <si>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</si>
  <si>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</si>
  <si>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</si>
  <si>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</si>
  <si>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</si>
  <si>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</si>
  <si>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</si>
  <si>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</si>
  <si>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</si>
  <si>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</si>
  <si>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</si>
  <si>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</si>
  <si>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</si>
  <si>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</si>
  <si>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</si>
  <si>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</si>
  <si>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</si>
  <si>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</si>
  <si>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</si>
  <si>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</si>
  <si>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</si>
  <si>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</si>
  <si>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</si>
  <si>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</si>
  <si>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</si>
  <si>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</si>
  <si>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</si>
  <si>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</si>
  <si>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</si>
  <si>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</si>
  <si>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</si>
  <si>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</si>
  <si>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</si>
  <si>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</si>
  <si>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</si>
  <si>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</si>
  <si>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</si>
  <si>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</si>
  <si>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</si>
  <si>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</si>
  <si>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</si>
  <si>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</si>
  <si>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</si>
  <si>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</si>
  <si>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</si>
  <si>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</si>
  <si>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</si>
  <si>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</si>
  <si>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</si>
  <si>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</si>
  <si>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</si>
  <si>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</si>
  <si>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</si>
  <si>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</si>
  <si>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</si>
  <si>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</si>
  <si>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</si>
  <si>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</si>
  <si>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</si>
  <si>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</si>
  <si>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</si>
  <si>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</si>
  <si>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</si>
  <si>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</si>
  <si>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</si>
  <si>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</si>
  <si>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</si>
  <si>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</si>
  <si>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</si>
  <si>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</si>
  <si>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</si>
  <si>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</si>
  <si>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</si>
  <si>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</si>
  <si>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</si>
  <si>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</si>
  <si>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</si>
  <si>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</si>
  <si>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</si>
  <si>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</si>
  <si>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</si>
  <si>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</si>
  <si>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</si>
  <si>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</si>
  <si>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</si>
  <si>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</si>
  <si>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</si>
  <si>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</si>
  <si>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</si>
  <si>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</si>
  <si>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</si>
  <si>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</si>
  <si>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</si>
  <si>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</si>
  <si>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</si>
  <si>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</si>
  <si>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</si>
  <si>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</si>
  <si>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</si>
  <si>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</si>
  <si>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</si>
  <si>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</si>
  <si>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</si>
  <si>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</si>
  <si>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</si>
  <si>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</si>
  <si>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</si>
  <si>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</si>
  <si>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</si>
  <si>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</si>
  <si>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</si>
  <si>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</si>
  <si>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</si>
  <si>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</si>
  <si>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</si>
  <si>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</si>
  <si>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</si>
  <si>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</si>
  <si>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</si>
  <si>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</si>
  <si>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</si>
  <si>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</si>
  <si>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</si>
  <si>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</si>
  <si>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</si>
  <si>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</si>
  <si>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</si>
  <si>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</si>
  <si>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</si>
  <si>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</si>
  <si>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</si>
  <si>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</si>
  <si>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</si>
  <si>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</si>
  <si>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</si>
  <si>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</si>
  <si>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</si>
  <si>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</si>
  <si>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</si>
  <si>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</si>
  <si>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</si>
  <si>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</si>
  <si>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</si>
  <si>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</si>
  <si>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</si>
  <si>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</si>
  <si>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</si>
  <si>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</si>
  <si>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</si>
  <si>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</si>
  <si>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</si>
  <si>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</si>
  <si>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</si>
  <si>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</si>
  <si>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</si>
  <si>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</si>
  <si>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</si>
  <si>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</si>
  <si>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</si>
  <si>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</si>
  <si>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</si>
  <si>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</si>
  <si>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</si>
  <si>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</si>
  <si>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</si>
  <si>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</si>
  <si>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</si>
  <si>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</si>
  <si>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</si>
  <si>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</si>
  <si>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</si>
  <si>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</si>
  <si>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</si>
  <si>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</si>
  <si>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</si>
  <si>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</si>
  <si>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</si>
  <si>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</si>
  <si>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</si>
  <si>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</si>
  <si>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</si>
  <si>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</si>
  <si>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</si>
  <si>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</si>
  <si>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</si>
  <si>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</si>
  <si>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</si>
  <si>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</si>
  <si>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</si>
  <si>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</si>
  <si>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</si>
  <si>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</si>
  <si>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</si>
  <si>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</si>
  <si>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</si>
  <si>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</si>
  <si>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</si>
  <si>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</si>
  <si>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</si>
  <si>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</si>
  <si>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</si>
  <si>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</si>
  <si>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</si>
  <si>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</si>
  <si>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</si>
  <si>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</si>
  <si>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</si>
  <si>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</si>
  <si>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</si>
  <si>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</si>
  <si>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</si>
  <si>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</si>
  <si>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</si>
  <si>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</si>
  <si>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</si>
  <si>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</si>
  <si>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</si>
  <si>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</si>
  <si>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</si>
  <si>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</si>
  <si>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</si>
  <si>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</si>
  <si>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</si>
  <si>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</si>
  <si>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</si>
  <si>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</si>
  <si>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</si>
  <si>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</si>
  <si>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</si>
  <si>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</si>
  <si>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</si>
  <si>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</si>
  <si>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</si>
  <si>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</si>
  <si>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</si>
  <si>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</si>
  <si>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</si>
  <si>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</si>
  <si>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</si>
  <si>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</si>
  <si>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</si>
  <si>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</si>
  <si>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</si>
  <si>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</si>
  <si>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</si>
  <si>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</si>
  <si>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</si>
  <si>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</si>
  <si>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</si>
  <si>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</si>
  <si>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</si>
  <si>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</si>
  <si>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</si>
  <si>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</si>
  <si>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</si>
  <si>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</si>
  <si>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</si>
  <si>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</si>
  <si>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</si>
  <si>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</si>
  <si>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</si>
  <si>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</si>
  <si>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</si>
  <si>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</si>
  <si>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</si>
  <si>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</si>
  <si>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</si>
  <si>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</si>
  <si>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</si>
  <si>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</si>
  <si>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</si>
  <si>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</si>
  <si>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</si>
  <si>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</si>
  <si>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</si>
  <si>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</si>
  <si>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</si>
  <si>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</si>
  <si>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</si>
  <si>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</si>
  <si>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</si>
  <si>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</si>
  <si>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</si>
  <si>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</si>
  <si>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</si>
  <si>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</si>
  <si>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</si>
  <si>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</si>
  <si>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</si>
  <si>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</si>
  <si>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</si>
  <si>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</si>
  <si>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</si>
  <si>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</si>
  <si>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</si>
  <si>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</si>
  <si>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</si>
  <si>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</si>
  <si>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</si>
  <si>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</si>
  <si>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</si>
  <si>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</si>
  <si>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</si>
  <si>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</si>
  <si>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</si>
  <si>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</si>
  <si>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</si>
  <si>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</si>
  <si>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</si>
  <si>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</si>
  <si>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</si>
  <si>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</si>
  <si>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</si>
  <si>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</si>
  <si>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</si>
  <si>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</si>
  <si>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</si>
  <si>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</si>
  <si>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</si>
  <si>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</si>
  <si>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</si>
  <si>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</si>
  <si>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</si>
  <si>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</si>
  <si>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</si>
  <si>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</si>
  <si>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</si>
  <si>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</si>
  <si>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</si>
  <si>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</si>
  <si>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</si>
  <si>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</si>
  <si>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</si>
  <si>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</si>
  <si>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</si>
  <si>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</si>
  <si>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</si>
  <si>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</si>
  <si>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</si>
  <si>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</si>
  <si>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</si>
  <si>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</si>
  <si>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</si>
  <si>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</si>
  <si>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</si>
  <si>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</si>
  <si>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</si>
  <si>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</si>
  <si>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</si>
  <si>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</si>
  <si>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</si>
  <si>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</si>
  <si>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</si>
  <si>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</si>
  <si>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</si>
  <si>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</si>
  <si>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</si>
  <si>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</si>
  <si>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</si>
  <si>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</si>
  <si>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</si>
  <si>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</si>
  <si>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</si>
  <si>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</si>
  <si>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</si>
  <si>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</si>
  <si>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</si>
  <si>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</si>
  <si>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</si>
  <si>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</si>
  <si>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</si>
  <si>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</si>
  <si>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</si>
  <si>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</si>
  <si>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</si>
  <si>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</si>
  <si>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</si>
  <si>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</si>
  <si>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</si>
  <si>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</si>
  <si>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</si>
  <si>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</si>
  <si>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</si>
  <si>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</si>
  <si>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</si>
  <si>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</si>
  <si>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</si>
  <si>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</si>
  <si>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</si>
  <si>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</si>
  <si>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</si>
  <si>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</si>
  <si>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</si>
  <si>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</si>
  <si>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</si>
  <si>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</si>
  <si>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</si>
  <si>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</si>
  <si>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</si>
  <si>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</si>
  <si>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</si>
  <si>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</si>
  <si>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</si>
  <si>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</si>
  <si>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</si>
  <si>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</si>
  <si>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</si>
  <si>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</si>
  <si>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</si>
  <si>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</si>
  <si>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</si>
  <si>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</si>
  <si>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</si>
  <si>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</si>
  <si>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</si>
  <si>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</si>
  <si>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</si>
  <si>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</si>
  <si>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</si>
  <si>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</si>
  <si>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</si>
  <si>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</si>
  <si>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</si>
  <si>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</si>
  <si>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</si>
  <si>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</si>
  <si>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</si>
  <si>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</si>
  <si>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</si>
  <si>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</si>
  <si>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</si>
  <si>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</si>
  <si>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</si>
  <si>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</si>
  <si>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</si>
  <si>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</si>
  <si>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</si>
  <si>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</si>
  <si>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</si>
  <si>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</si>
  <si>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</si>
  <si>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</si>
  <si>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</si>
  <si>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</si>
  <si>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</si>
  <si>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</si>
  <si>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</si>
  <si>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</si>
  <si>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</si>
  <si>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</si>
  <si>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</si>
  <si>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</si>
  <si>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</si>
  <si>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</si>
  <si>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</si>
  <si>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</si>
  <si>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</si>
  <si>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</si>
  <si>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</si>
  <si>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</si>
  <si>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</si>
  <si>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</si>
  <si>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</si>
  <si>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</si>
  <si>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</si>
  <si>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</si>
  <si>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</si>
  <si>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</si>
  <si>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</si>
  <si>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</si>
  <si>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</si>
  <si>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</si>
  <si>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</si>
  <si>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</si>
  <si>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</si>
  <si>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</si>
  <si>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</si>
  <si>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</si>
  <si>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</si>
  <si>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</si>
  <si>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</si>
  <si>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</si>
  <si>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</si>
  <si>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</si>
  <si>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</si>
  <si>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</si>
  <si>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</si>
  <si>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</si>
  <si>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</si>
  <si>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</si>
  <si>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</si>
  <si>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</si>
  <si>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</si>
  <si>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</si>
  <si>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</si>
  <si>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</si>
  <si>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</si>
  <si>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</si>
  <si>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</si>
  <si>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</si>
  <si>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</si>
  <si>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</si>
  <si>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</si>
  <si>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</si>
  <si>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</si>
  <si>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</si>
  <si>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</si>
  <si>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</si>
  <si>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</si>
  <si>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</si>
  <si>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</si>
  <si>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</si>
  <si>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</si>
  <si>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</si>
  <si>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</si>
  <si>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</si>
  <si>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</si>
  <si>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</si>
  <si>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</si>
  <si>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</si>
  <si>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</si>
  <si>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</si>
  <si>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</si>
  <si>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</si>
  <si>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</si>
  <si>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</si>
  <si>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</si>
  <si>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</si>
  <si>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</si>
  <si>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</si>
  <si>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</si>
  <si>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</si>
  <si>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</si>
  <si>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</si>
  <si>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</si>
  <si>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</si>
  <si>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</si>
  <si>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</si>
  <si>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</si>
  <si>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</si>
  <si>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</si>
  <si>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</si>
  <si>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</si>
  <si>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</si>
  <si>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</si>
  <si>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</si>
  <si>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</si>
  <si>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</si>
  <si>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</si>
  <si>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</si>
  <si>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</si>
  <si>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</si>
  <si>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</si>
  <si>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</si>
  <si>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</si>
  <si>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</si>
  <si>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</si>
  <si>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</si>
  <si>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</si>
  <si>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</si>
  <si>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</si>
  <si>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</si>
  <si>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</si>
  <si>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</si>
  <si>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</si>
  <si>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</si>
  <si>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</si>
  <si>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</si>
  <si>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</si>
  <si>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</si>
  <si>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</si>
  <si>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</si>
  <si>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</si>
  <si>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</si>
  <si>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</si>
  <si>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</si>
  <si>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</si>
  <si>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</si>
  <si>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</si>
  <si>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</si>
  <si>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</si>
  <si>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</si>
  <si>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</si>
  <si>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</si>
  <si>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</si>
  <si>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</si>
  <si>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</si>
  <si>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</si>
  <si>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</si>
  <si>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</si>
  <si>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</si>
  <si>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</si>
  <si>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</si>
  <si>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</si>
  <si>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</si>
  <si>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</si>
  <si>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</si>
  <si>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</si>
  <si>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</si>
  <si>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</si>
  <si>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</si>
  <si>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</si>
  <si>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</si>
  <si>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</si>
  <si>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</si>
  <si>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</si>
  <si>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</si>
  <si>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</si>
  <si>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</si>
  <si>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</si>
  <si>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</si>
  <si>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</si>
  <si>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</si>
  <si>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</si>
  <si>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</si>
  <si>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</si>
  <si>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</si>
  <si>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</si>
  <si>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</si>
  <si>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</si>
  <si>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</si>
  <si>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</si>
  <si>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</si>
  <si>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</si>
  <si>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</si>
  <si>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</si>
  <si>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</si>
  <si>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</si>
  <si>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</si>
  <si>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</si>
  <si>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</si>
  <si>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</si>
  <si>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</si>
  <si>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</si>
  <si>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</si>
  <si>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</si>
  <si>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</si>
  <si>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</si>
  <si>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</si>
  <si>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</si>
  <si>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</si>
  <si>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</si>
  <si>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</si>
  <si>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</si>
  <si>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</si>
  <si>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</si>
  <si>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</si>
  <si>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</si>
  <si>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</si>
  <si>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</si>
  <si>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</si>
  <si>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</si>
  <si>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</si>
  <si>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</si>
  <si>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</si>
  <si>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</si>
  <si>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</si>
  <si>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</si>
  <si>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</si>
  <si>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</si>
  <si>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</si>
  <si>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</si>
  <si>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</si>
  <si>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</si>
  <si>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</si>
  <si>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</si>
  <si>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</si>
  <si>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</si>
  <si>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</si>
  <si>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</si>
  <si>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</si>
  <si>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</si>
  <si>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</si>
  <si>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</si>
  <si>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</si>
  <si>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</si>
  <si>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</si>
  <si>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</si>
  <si>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</si>
  <si>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</si>
  <si>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</si>
  <si>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</si>
  <si>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</si>
  <si>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</si>
  <si>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</si>
  <si>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</si>
  <si>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</si>
  <si>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</si>
  <si>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</si>
  <si>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</si>
  <si>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</si>
  <si>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</si>
  <si>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</si>
  <si>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</si>
  <si>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</si>
  <si>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</si>
  <si>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</si>
  <si>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</si>
  <si>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</si>
  <si>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</si>
  <si>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</si>
  <si>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</si>
  <si>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</si>
  <si>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</si>
  <si>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</si>
  <si>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</si>
  <si>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</si>
  <si>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</si>
  <si>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</si>
  <si>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</si>
  <si>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</si>
  <si>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</si>
  <si>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</si>
  <si>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</si>
  <si>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</si>
  <si>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</si>
  <si>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</si>
  <si>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</si>
  <si>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</si>
  <si>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</si>
  <si>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</si>
  <si>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</si>
  <si>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</si>
  <si>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</si>
  <si>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</si>
  <si>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</si>
  <si>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</si>
  <si>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</si>
  <si>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</si>
  <si>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</si>
  <si>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</si>
  <si>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</si>
  <si>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</si>
  <si>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</si>
  <si>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</si>
  <si>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</si>
  <si>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</si>
  <si>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</si>
  <si>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</si>
  <si>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</si>
  <si>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</si>
  <si>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</si>
  <si>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</si>
  <si>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</si>
  <si>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</si>
  <si>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</si>
  <si>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</si>
  <si>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</si>
  <si>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</si>
  <si>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</si>
  <si>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</si>
  <si>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</si>
  <si>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</si>
  <si>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</si>
  <si>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</si>
  <si>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</si>
  <si>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</si>
  <si>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</si>
  <si>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</si>
  <si>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</si>
  <si>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</si>
  <si>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</si>
  <si>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</si>
  <si>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</si>
  <si>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</si>
  <si>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</si>
  <si>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</si>
  <si>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</si>
  <si>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</si>
  <si>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</si>
  <si>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</si>
  <si>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</si>
  <si>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</si>
  <si>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</si>
  <si>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</si>
  <si>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</si>
  <si>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</si>
  <si>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</si>
  <si>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</si>
  <si>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</si>
  <si>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</si>
  <si>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</si>
  <si>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</si>
  <si>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</si>
  <si>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</si>
  <si>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</si>
  <si>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</si>
  <si>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</si>
  <si>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</si>
  <si>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</si>
  <si>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</si>
  <si>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</si>
  <si>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</si>
  <si>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</si>
  <si>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</si>
  <si>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</si>
  <si>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</si>
  <si>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</si>
  <si>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</si>
  <si>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</si>
  <si>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</si>
  <si>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</si>
  <si>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</si>
  <si>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</si>
  <si>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</si>
  <si>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</si>
  <si>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</si>
  <si>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</si>
  <si>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</si>
  <si>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</si>
  <si>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</si>
  <si>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</si>
  <si>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</si>
  <si>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</si>
  <si>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</si>
  <si>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</si>
  <si>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</si>
  <si>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</si>
  <si>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</si>
  <si>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</si>
  <si>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</si>
  <si>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</si>
  <si>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</si>
  <si>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</si>
  <si>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</si>
  <si>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</si>
  <si>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</si>
  <si>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</si>
  <si>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</si>
  <si>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</si>
  <si>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</si>
  <si>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</si>
  <si>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</si>
  <si>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</si>
  <si>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</si>
  <si>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</si>
  <si>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</si>
  <si>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</si>
  <si>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</si>
  <si>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</si>
  <si>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</si>
  <si>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</si>
  <si>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</si>
  <si>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</si>
  <si>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</si>
  <si>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</si>
  <si>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</si>
  <si>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</si>
  <si>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</si>
  <si>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</si>
  <si>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</si>
  <si>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</si>
  <si>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</si>
  <si>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</si>
  <si>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</si>
  <si>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</si>
  <si>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</si>
  <si>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</si>
  <si>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</si>
  <si>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</si>
  <si>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</si>
  <si>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</si>
  <si>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</si>
  <si>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</si>
  <si>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</si>
  <si>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</si>
  <si>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</si>
  <si>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</si>
  <si>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</si>
  <si>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</si>
  <si>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</si>
  <si>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</si>
  <si>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</si>
  <si>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</si>
  <si>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</si>
  <si>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</si>
  <si>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</si>
  <si>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</si>
  <si>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</si>
  <si>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</si>
  <si>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</si>
  <si>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</si>
  <si>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</si>
  <si>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</si>
  <si>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</si>
  <si>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</si>
  <si>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</si>
  <si>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</si>
  <si>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</si>
  <si>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</si>
  <si>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</si>
  <si>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</si>
  <si>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</si>
  <si>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</si>
  <si>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</si>
  <si>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</si>
  <si>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</si>
  <si>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</si>
  <si>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</si>
  <si>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</si>
  <si>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</si>
  <si>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</si>
  <si>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</si>
  <si>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</si>
  <si>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</si>
  <si>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</si>
  <si>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</si>
  <si>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</si>
  <si>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</si>
  <si>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</si>
  <si>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</si>
  <si>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</si>
  <si>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</si>
  <si>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</si>
  <si>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</si>
  <si>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</si>
  <si>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</si>
  <si>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</si>
  <si>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</si>
  <si>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</si>
  <si>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</si>
  <si>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</si>
  <si>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</si>
  <si>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</si>
  <si>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</si>
  <si>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</si>
  <si>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</si>
  <si>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</si>
  <si>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</si>
  <si>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</si>
  <si>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</si>
  <si>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</si>
  <si>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</si>
  <si>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</si>
  <si>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</si>
  <si>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</si>
  <si>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</si>
  <si>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</si>
  <si>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</si>
  <si>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</si>
  <si>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</si>
  <si>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</si>
  <si>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</si>
  <si>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</si>
  <si>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</si>
  <si>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</si>
  <si>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</si>
  <si>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</si>
  <si>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</si>
  <si>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</si>
  <si>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</si>
  <si>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</si>
  <si>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</si>
  <si>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</si>
  <si>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</si>
  <si>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</si>
  <si>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</si>
  <si>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</si>
  <si>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</si>
  <si>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</si>
  <si>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</si>
  <si>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</si>
  <si>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</si>
  <si>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</si>
  <si>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</si>
  <si>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</si>
  <si>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</si>
  <si>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</si>
  <si>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</si>
  <si>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</si>
  <si>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</si>
  <si>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</si>
  <si>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</si>
  <si>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</si>
  <si>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</si>
  <si>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</si>
  <si>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</si>
  <si>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</si>
  <si>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</si>
  <si>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</si>
  <si>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</si>
  <si>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</si>
  <si>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</si>
  <si>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</si>
  <si>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</si>
  <si>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</si>
  <si>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</si>
  <si>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</si>
  <si>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</si>
  <si>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</si>
  <si>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</si>
  <si>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</si>
  <si>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</si>
  <si>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</si>
  <si>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</si>
  <si>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</si>
  <si>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</si>
  <si>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</si>
  <si>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</si>
  <si>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</si>
  <si>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</si>
  <si>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</si>
  <si>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</si>
  <si>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</si>
  <si>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</si>
  <si>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</si>
  <si>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</si>
  <si>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</si>
  <si>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</si>
  <si>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</si>
  <si>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</si>
  <si>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</si>
  <si>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</si>
  <si>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</si>
  <si>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</si>
  <si>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</si>
  <si>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</si>
  <si>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</si>
  <si>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</si>
  <si>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</si>
  <si>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</si>
  <si>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</si>
  <si>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</si>
  <si>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</si>
  <si>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</si>
  <si>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</si>
  <si>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</si>
  <si>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</si>
  <si>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</si>
  <si>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</si>
  <si>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</si>
  <si>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</si>
  <si>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</si>
  <si>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</si>
  <si>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</si>
  <si>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</si>
  <si>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</si>
  <si>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</si>
  <si>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</si>
  <si>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</si>
  <si>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</si>
  <si>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</si>
  <si>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</si>
  <si>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</si>
  <si>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</si>
  <si>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</si>
  <si>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</si>
  <si>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</si>
  <si>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</si>
  <si>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</si>
  <si>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</si>
  <si>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</si>
  <si>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</si>
  <si>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</si>
  <si>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</si>
  <si>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</si>
  <si>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</si>
  <si>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</si>
  <si>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</si>
  <si>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</si>
  <si>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</si>
  <si>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</si>
  <si>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</si>
  <si>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</si>
  <si>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</si>
  <si>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</si>
  <si>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</si>
  <si>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</si>
  <si>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</si>
  <si>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</si>
  <si>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</si>
  <si>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</si>
  <si>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</si>
  <si>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</si>
  <si>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</si>
  <si>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</si>
  <si>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</si>
  <si>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</si>
  <si>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</si>
  <si>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</si>
  <si>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</si>
  <si>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</si>
  <si>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</si>
  <si>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</si>
  <si>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</si>
  <si>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</si>
  <si>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</si>
  <si>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</si>
  <si>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</si>
  <si>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</si>
  <si>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</si>
  <si>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</si>
  <si>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</si>
  <si>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</si>
  <si>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</si>
  <si>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</si>
  <si>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</si>
  <si>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</si>
  <si>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</si>
  <si>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</si>
  <si>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</si>
  <si>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</si>
  <si>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</si>
  <si>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</si>
  <si>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</si>
  <si>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</si>
  <si>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</si>
  <si>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</si>
  <si>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</si>
  <si>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</si>
  <si>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</si>
  <si>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</si>
  <si>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</si>
  <si>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</si>
  <si>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</si>
  <si>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</si>
  <si>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</si>
  <si>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</si>
  <si>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</si>
  <si>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</si>
  <si>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</si>
  <si>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</si>
  <si>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</si>
  <si>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</si>
  <si>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</si>
  <si>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</si>
  <si>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</si>
  <si>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</si>
  <si>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</si>
  <si>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</si>
  <si>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</si>
  <si>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</si>
  <si>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</si>
  <si>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</si>
  <si>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</si>
  <si>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</si>
  <si>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</si>
  <si>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</si>
  <si>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</si>
  <si>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</si>
  <si>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</si>
  <si>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</si>
  <si>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</si>
  <si>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</si>
  <si>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</si>
  <si>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</si>
  <si>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</si>
  <si>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</si>
  <si>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</si>
  <si>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</si>
  <si>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</si>
  <si>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</si>
  <si>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</si>
  <si>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</si>
  <si>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</si>
  <si>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</si>
  <si>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</si>
  <si>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</si>
  <si>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</si>
  <si>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</si>
  <si>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</si>
  <si>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</si>
  <si>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</si>
  <si>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</si>
  <si>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</si>
  <si>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</si>
  <si>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</si>
  <si>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</si>
  <si>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</si>
  <si>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</si>
  <si>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</si>
  <si>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</si>
  <si>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</si>
  <si>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</si>
  <si>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</si>
  <si>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</si>
  <si>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</si>
  <si>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</si>
  <si>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</si>
  <si>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</si>
  <si>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</si>
  <si>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</si>
  <si>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</si>
  <si>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</si>
  <si>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</si>
  <si>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</si>
  <si>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</si>
  <si>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</si>
  <si>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</si>
  <si>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</si>
  <si>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</si>
  <si>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</si>
  <si>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</si>
  <si>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</si>
  <si>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</si>
  <si>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</si>
  <si>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</si>
  <si>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</si>
  <si>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</si>
  <si>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</si>
  <si>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</si>
  <si>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</si>
  <si>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</si>
  <si>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</si>
  <si>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</si>
  <si>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</si>
  <si>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</si>
  <si>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</si>
  <si>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</si>
  <si>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</si>
  <si>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</si>
  <si>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</si>
  <si>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</si>
  <si>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</si>
  <si>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</si>
  <si>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</si>
  <si>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</si>
  <si>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</si>
  <si>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</si>
  <si>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</si>
  <si>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</si>
  <si>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</si>
  <si>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</si>
  <si>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</si>
  <si>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</si>
  <si>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</si>
  <si>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</si>
  <si>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</si>
  <si>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</si>
  <si>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</si>
  <si>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</si>
  <si>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</si>
  <si>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</si>
  <si>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</si>
  <si>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</si>
  <si>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</si>
  <si>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</si>
  <si>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</si>
  <si>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</si>
  <si>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</si>
  <si>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</si>
  <si>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</si>
  <si>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</si>
  <si>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</si>
  <si>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</si>
  <si>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</si>
  <si>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</si>
  <si>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</si>
  <si>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</si>
  <si>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</si>
  <si>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</si>
  <si>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</si>
  <si>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</si>
  <si>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</si>
  <si>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</si>
  <si>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</si>
  <si>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</si>
  <si>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</si>
  <si>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</si>
  <si>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</si>
  <si>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</si>
  <si>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</si>
  <si>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</si>
  <si>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</si>
  <si>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</si>
  <si>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</si>
  <si>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</si>
  <si>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</si>
  <si>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</si>
  <si>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</si>
  <si>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</si>
  <si>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</si>
  <si>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</si>
  <si>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</si>
  <si>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</si>
  <si>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</si>
  <si>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</si>
  <si>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</si>
  <si>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</si>
  <si>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</si>
  <si>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</si>
  <si>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</si>
  <si>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</si>
  <si>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</si>
  <si>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</si>
  <si>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</si>
  <si>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</si>
  <si>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</si>
  <si>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</si>
  <si>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</si>
  <si>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</si>
  <si>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</si>
  <si>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</si>
  <si>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</si>
  <si>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</si>
  <si>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</si>
  <si>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</si>
  <si>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</si>
  <si>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</si>
  <si>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</si>
  <si>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</si>
  <si>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</si>
  <si>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</si>
  <si>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</si>
  <si>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</si>
  <si>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</si>
  <si>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</si>
  <si>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</si>
  <si>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</si>
  <si>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</si>
  <si>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</si>
  <si>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</si>
  <si>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</si>
  <si>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</si>
  <si>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</si>
  <si>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</si>
  <si>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</si>
  <si>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</si>
  <si>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</si>
  <si>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</si>
  <si>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</si>
  <si>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</si>
  <si>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</si>
  <si>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</si>
  <si>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</si>
  <si>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</si>
  <si>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</si>
  <si>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</si>
  <si>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</si>
  <si>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</si>
  <si>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</si>
  <si>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</si>
  <si>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</si>
  <si>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</si>
  <si>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</si>
  <si>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</si>
  <si>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</si>
  <si>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</si>
  <si>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</si>
  <si>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</si>
  <si>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</si>
  <si>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</si>
  <si>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</si>
  <si>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</si>
  <si>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</si>
  <si>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</si>
  <si>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</si>
  <si>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</si>
  <si>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</si>
  <si>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</si>
  <si>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</si>
  <si>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</si>
  <si>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</si>
  <si>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</si>
  <si>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</si>
  <si>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</si>
  <si>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</si>
  <si>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</si>
  <si>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</si>
  <si>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</si>
  <si>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</si>
  <si>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</si>
  <si>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</si>
  <si>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</si>
  <si>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</si>
  <si>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</si>
  <si>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</si>
  <si>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</si>
  <si>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</si>
  <si>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</si>
  <si>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</si>
  <si>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</si>
  <si>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</si>
  <si>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</si>
  <si>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</si>
  <si>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</si>
  <si>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</si>
  <si>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</si>
  <si>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</si>
  <si>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</si>
  <si>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</si>
  <si>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</si>
  <si>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</si>
  <si>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</si>
  <si>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</si>
  <si>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</si>
  <si>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</si>
  <si>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</si>
  <si>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</si>
  <si>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</si>
  <si>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</si>
  <si>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</si>
  <si>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</si>
  <si>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</si>
  <si>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</si>
  <si>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</si>
  <si>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</si>
  <si>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</si>
  <si>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</si>
  <si>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</si>
  <si>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</si>
  <si>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</si>
  <si>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</si>
  <si>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</si>
  <si>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</si>
  <si>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</si>
  <si>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</si>
  <si>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</si>
  <si>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</si>
  <si>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</si>
  <si>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</si>
  <si>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</si>
  <si>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</si>
  <si>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</si>
  <si>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</si>
  <si>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</si>
  <si>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</si>
  <si>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</si>
  <si>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</si>
  <si>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</si>
  <si>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</si>
  <si>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</si>
  <si>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</si>
  <si>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</si>
  <si>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</si>
  <si>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</si>
  <si>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</si>
  <si>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</si>
  <si>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</si>
  <si>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</si>
  <si>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</si>
  <si>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</si>
  <si>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</si>
  <si>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</si>
  <si>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</si>
  <si>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</si>
  <si>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</si>
  <si>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</si>
  <si>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</si>
  <si>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</si>
  <si>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</si>
  <si>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</si>
  <si>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</si>
  <si>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</si>
  <si>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</si>
  <si>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</si>
  <si>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</si>
  <si>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</si>
  <si>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</si>
  <si>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</si>
  <si>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</si>
  <si>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</si>
  <si>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</si>
  <si>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</si>
  <si>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</si>
  <si>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</si>
  <si>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</si>
  <si>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</si>
  <si>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</si>
  <si>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</si>
  <si>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</si>
  <si>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</si>
  <si>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</si>
  <si>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</si>
  <si>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</si>
  <si>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</si>
  <si>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</si>
  <si>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</si>
  <si>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</si>
  <si>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</si>
  <si>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</si>
  <si>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</si>
  <si>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</si>
  <si>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</si>
  <si>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</si>
  <si>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</si>
  <si>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</si>
  <si>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</si>
  <si>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</si>
  <si>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</si>
  <si>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</si>
  <si>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</si>
  <si>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</si>
  <si>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</si>
  <si>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</si>
  <si>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</si>
  <si>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</si>
  <si>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</si>
  <si>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</si>
  <si>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</si>
  <si>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</si>
  <si>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</si>
  <si>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</si>
  <si>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</si>
  <si>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</si>
  <si>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</si>
  <si>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</si>
  <si>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</si>
  <si>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</si>
  <si>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</si>
  <si>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</si>
  <si>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</si>
  <si>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</si>
  <si>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</si>
  <si>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</si>
  <si>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</si>
  <si>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</si>
  <si>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</si>
  <si>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</si>
  <si>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</si>
  <si>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</si>
  <si>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</si>
  <si>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</si>
  <si>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</si>
  <si>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</si>
  <si>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</si>
  <si>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</si>
  <si>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</si>
  <si>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</si>
  <si>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</si>
  <si>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</si>
  <si>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</si>
  <si>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</si>
  <si>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</si>
  <si>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</si>
  <si>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</si>
  <si>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</si>
  <si>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</si>
  <si>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</si>
  <si>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</si>
  <si>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</si>
  <si>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</si>
  <si>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</si>
  <si>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</si>
  <si>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</si>
  <si>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</si>
  <si>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</si>
  <si>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</si>
  <si>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</si>
  <si>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</si>
  <si>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</si>
  <si>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</si>
  <si>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</si>
  <si>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</si>
  <si>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</si>
  <si>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</si>
  <si>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</si>
  <si>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</si>
  <si>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</si>
  <si>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</si>
  <si>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</si>
  <si>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</si>
  <si>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</si>
  <si>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</si>
  <si>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</si>
  <si>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</si>
  <si>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</si>
  <si>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</si>
  <si>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</si>
  <si>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</si>
  <si>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</si>
  <si>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</si>
  <si>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</si>
  <si>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</si>
  <si>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</si>
  <si>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</si>
  <si>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</si>
  <si>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</si>
  <si>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</si>
  <si>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</si>
  <si>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</si>
  <si>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</si>
  <si>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</si>
  <si>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</si>
  <si>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</si>
  <si>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</si>
  <si>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</si>
  <si>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</si>
  <si>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</si>
  <si>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</si>
  <si>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</si>
  <si>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</si>
  <si>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</si>
  <si>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</si>
  <si>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</si>
  <si>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</si>
  <si>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</si>
  <si>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</si>
  <si>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</si>
  <si>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</si>
  <si>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</si>
  <si>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</si>
  <si>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</si>
  <si>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</si>
  <si>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</si>
  <si>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</si>
  <si>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</si>
  <si>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</si>
  <si>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</si>
  <si>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</si>
  <si>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</si>
  <si>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</si>
  <si>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</si>
  <si>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</si>
  <si>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</si>
  <si>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</si>
  <si>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</si>
  <si>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</si>
  <si>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</si>
  <si>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</si>
  <si>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</si>
  <si>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</si>
  <si>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</si>
  <si>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</si>
  <si>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</si>
  <si>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</si>
  <si>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</si>
  <si>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</si>
  <si>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</si>
  <si>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</si>
  <si>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</si>
  <si>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</si>
  <si>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</si>
  <si>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</si>
  <si>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</si>
  <si>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</si>
  <si>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</si>
  <si>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</si>
  <si>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</si>
  <si>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</si>
  <si>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</si>
  <si>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</si>
  <si>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</si>
  <si>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</si>
  <si>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</si>
  <si>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</si>
  <si>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</si>
  <si>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</si>
  <si>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</si>
  <si>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</si>
  <si>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</si>
  <si>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</si>
  <si>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</si>
  <si>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</si>
  <si>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</si>
  <si>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</si>
  <si>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</si>
  <si>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</si>
  <si>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</si>
  <si>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</si>
  <si>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</si>
  <si>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</si>
  <si>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</si>
  <si>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</si>
  <si>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</si>
  <si>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</si>
  <si>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</si>
  <si>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</si>
  <si>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</si>
  <si>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</si>
  <si>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</si>
  <si>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</si>
  <si>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</si>
  <si>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</si>
  <si>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</si>
  <si>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</si>
  <si>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</si>
  <si>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</si>
  <si>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</si>
  <si>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</si>
  <si>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</si>
  <si>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</si>
  <si>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</si>
  <si>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</si>
  <si>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</si>
  <si>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</si>
  <si>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</si>
  <si>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</si>
  <si>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</si>
  <si>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</si>
  <si>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</si>
  <si>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</si>
  <si>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</si>
  <si>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</si>
  <si>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</si>
  <si>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</si>
  <si>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</si>
  <si>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</si>
  <si>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</si>
  <si>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</si>
  <si>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</si>
  <si>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</si>
  <si>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</si>
  <si>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</si>
  <si>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</si>
  <si>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</si>
  <si>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</si>
  <si>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</si>
  <si>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</si>
  <si>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</si>
  <si>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</si>
  <si>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</si>
  <si>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</si>
  <si>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</si>
  <si>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</si>
  <si>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</si>
  <si>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</si>
  <si>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</si>
  <si>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</si>
  <si>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</si>
  <si>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</si>
  <si>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</si>
  <si>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</si>
  <si>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</si>
  <si>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</si>
  <si>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</si>
  <si>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</si>
  <si>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</si>
  <si>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</si>
  <si>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</si>
  <si>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</si>
  <si>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</si>
  <si>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</si>
  <si>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</si>
  <si>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</si>
  <si>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</si>
  <si>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</si>
  <si>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</si>
  <si>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</si>
  <si>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</si>
  <si>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</si>
  <si>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</si>
  <si>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</si>
  <si>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</si>
  <si>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</si>
  <si>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</si>
  <si>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</si>
  <si>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</si>
  <si>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</si>
  <si>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</si>
  <si>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</si>
  <si>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</si>
  <si>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</si>
  <si>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</si>
  <si>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</si>
  <si>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</si>
  <si>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</si>
  <si>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</si>
  <si>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</si>
  <si>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</si>
  <si>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</si>
  <si>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</si>
  <si>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</si>
  <si>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</si>
  <si>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</si>
  <si>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</si>
  <si>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</si>
  <si>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</si>
  <si>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</si>
  <si>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</si>
  <si>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</si>
  <si>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</si>
  <si>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</si>
  <si>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</si>
  <si>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</si>
  <si>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</si>
  <si>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</si>
  <si>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</si>
  <si>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</si>
  <si>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</si>
  <si>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</si>
  <si>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</si>
  <si>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</si>
  <si>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</si>
  <si>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</si>
  <si>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</si>
  <si>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</si>
  <si>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</si>
  <si>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</si>
  <si>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</si>
  <si>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</si>
  <si>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</si>
  <si>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</si>
  <si>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</si>
  <si>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</si>
  <si>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</si>
  <si>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</si>
  <si>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</si>
  <si>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</si>
  <si>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</si>
  <si>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</si>
  <si>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</si>
  <si>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</si>
  <si>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</si>
  <si>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</si>
  <si>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</si>
  <si>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</si>
  <si>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</si>
  <si>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</si>
  <si>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</si>
  <si>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</si>
  <si>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</si>
  <si>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</si>
  <si>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</si>
  <si>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</si>
  <si>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</si>
  <si>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</si>
  <si>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</si>
  <si>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</si>
  <si>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</si>
  <si>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</si>
  <si>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</si>
  <si>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</si>
  <si>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</si>
  <si>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</si>
  <si>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</si>
  <si>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</si>
  <si>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</si>
  <si>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</si>
  <si>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</si>
  <si>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</si>
  <si>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</si>
  <si>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</si>
  <si>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</si>
  <si>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</si>
  <si>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</si>
  <si>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</si>
  <si>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</si>
  <si>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</si>
  <si>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</si>
  <si>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</si>
  <si>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</si>
  <si>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</si>
  <si>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</si>
  <si>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</si>
  <si>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</si>
  <si>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</si>
  <si>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</si>
  <si>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</si>
  <si>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</si>
  <si>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</si>
  <si>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</si>
  <si>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</si>
  <si>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</si>
  <si>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</si>
  <si>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</si>
  <si>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</si>
  <si>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</si>
  <si>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</si>
  <si>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</si>
  <si>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</si>
  <si>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</si>
  <si>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</si>
  <si>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</si>
  <si>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</si>
  <si>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</si>
  <si>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</si>
  <si>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</si>
  <si>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</si>
  <si>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</si>
  <si>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</si>
  <si>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</si>
  <si>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</si>
  <si>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</si>
  <si>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</si>
  <si>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</si>
  <si>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</si>
  <si>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</si>
  <si>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</si>
  <si>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</si>
  <si>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</si>
  <si>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</si>
  <si>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</si>
  <si>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</si>
  <si>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</si>
  <si>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</si>
  <si>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</si>
  <si>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</si>
  <si>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</si>
  <si>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</si>
  <si>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</si>
  <si>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</si>
  <si>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</si>
  <si>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</si>
  <si>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</si>
  <si>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</si>
  <si>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</si>
  <si>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</si>
  <si>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</si>
  <si>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</si>
  <si>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</si>
  <si>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</si>
  <si>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</si>
  <si>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</si>
  <si>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</si>
  <si>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</si>
  <si>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</si>
  <si>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</si>
  <si>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</si>
  <si>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</si>
  <si>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</si>
  <si>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</si>
  <si>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</si>
  <si>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</si>
  <si>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</si>
  <si>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</si>
  <si>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</si>
  <si>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</si>
  <si>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</si>
  <si>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</si>
  <si>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</si>
  <si>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</si>
  <si>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</si>
  <si>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</si>
  <si>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</si>
  <si>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</si>
  <si>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</si>
  <si>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</si>
  <si>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</si>
  <si>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</si>
  <si>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</si>
  <si>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</si>
  <si>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</si>
  <si>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</si>
  <si>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</si>
  <si>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</si>
  <si>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</si>
  <si>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</si>
  <si>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</si>
  <si>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</si>
  <si>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</si>
  <si>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</si>
  <si>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</si>
  <si>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</si>
  <si>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</si>
  <si>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</si>
  <si>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</si>
  <si>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</si>
  <si>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</si>
  <si>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</si>
  <si>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</si>
  <si>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</si>
  <si>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</si>
  <si>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</si>
  <si>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</si>
  <si>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</si>
  <si>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</si>
  <si>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</si>
  <si>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</si>
  <si>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</si>
  <si>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</si>
  <si>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</si>
  <si>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</si>
  <si>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</si>
  <si>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</si>
  <si>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</si>
  <si>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</si>
  <si>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</si>
  <si>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</si>
  <si>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</si>
  <si>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</si>
  <si>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</si>
  <si>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</si>
  <si>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</si>
  <si>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</si>
  <si>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</si>
  <si>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</si>
  <si>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</si>
  <si>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</si>
  <si>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</si>
  <si>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</si>
  <si>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</si>
  <si>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</si>
  <si>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</si>
  <si>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</si>
  <si>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</si>
  <si>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</si>
  <si>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</si>
  <si>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</si>
  <si>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</si>
  <si>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</si>
  <si>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</si>
  <si>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</si>
  <si>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</si>
  <si>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</si>
  <si>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</si>
  <si>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</si>
  <si>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</si>
  <si>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</si>
  <si>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</si>
  <si>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</si>
  <si>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</si>
  <si>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</si>
  <si>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</si>
  <si>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</si>
  <si>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</si>
  <si>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</si>
  <si>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</si>
  <si>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</si>
  <si>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</si>
  <si>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</si>
  <si>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</si>
  <si>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</si>
  <si>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</si>
  <si>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</si>
  <si>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</si>
  <si>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</si>
  <si>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</si>
  <si>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</si>
  <si>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</si>
  <si>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</si>
  <si>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</si>
  <si>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</si>
  <si>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</si>
  <si>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</si>
  <si>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</si>
  <si>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</si>
  <si>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Radiall</t>
  </si>
  <si>
    <t>VAT registration FR 54 552 124 984</t>
  </si>
  <si>
    <t>RADIALL SA</t>
  </si>
  <si>
    <t>25 Rue Madeleine VIONNET 93300 AUBERVILLIERS, France</t>
  </si>
  <si>
    <t>Sylvie Lefloch Dubois</t>
  </si>
  <si>
    <t>infoenv@radiall,com</t>
  </si>
  <si>
    <t>(+33) 4 7650 0057</t>
  </si>
  <si>
    <t>Environmental Compliance Manager</t>
  </si>
  <si>
    <t>sylvie.lefloch-dubois@radiall.com</t>
  </si>
  <si>
    <t>No for all received answers (more than 90% of the supply chain)</t>
  </si>
  <si>
    <t>Analysis based on covered countries : no CAHRAs analysis =&gt; cf. question 3</t>
  </si>
  <si>
    <t>Still in process for some suppliers (approximatively 5%)</t>
  </si>
  <si>
    <t>https://www.radiall.com/about/sustainability/other-regulations</t>
  </si>
  <si>
    <t>Not at this current stage</t>
  </si>
  <si>
    <t>New specific survey campaign</t>
  </si>
  <si>
    <t>RADIALL USA</t>
  </si>
  <si>
    <t>Radiall requires its direct suppliers to be DRC conflict free and to banish high risk smelters</t>
  </si>
  <si>
    <t>CID000328</t>
  </si>
  <si>
    <t>Daejin Indus Co., Ltd.</t>
  </si>
  <si>
    <t>Namdong-gu</t>
  </si>
  <si>
    <t>Eco-System Recycling Co., Ltd.</t>
  </si>
  <si>
    <t>Republic Metals Corporation</t>
  </si>
  <si>
    <t>UNITED STATES</t>
  </si>
  <si>
    <t>CID002510</t>
  </si>
  <si>
    <t>Miami</t>
  </si>
  <si>
    <t>China Al</t>
  </si>
  <si>
    <t>CID000306</t>
  </si>
  <si>
    <t>CV Gita Pesona</t>
  </si>
  <si>
    <t>CID000309</t>
  </si>
  <si>
    <t>PT Aries Kencana Sejahtera</t>
  </si>
  <si>
    <t>Pemali</t>
  </si>
  <si>
    <t>CID000313</t>
  </si>
  <si>
    <t>PT Premium Tin Indonesia</t>
  </si>
  <si>
    <t>Pangkalan</t>
  </si>
  <si>
    <t>CID000315</t>
  </si>
  <si>
    <t>CV United Smelting</t>
  </si>
  <si>
    <t>Pangkal Pinang</t>
  </si>
  <si>
    <t>CID001402</t>
  </si>
  <si>
    <t>PT Babel Inti Perkasa</t>
  </si>
  <si>
    <t>Lintang</t>
  </si>
  <si>
    <t>CID001419</t>
  </si>
  <si>
    <t>PT Bangka Tin Industry</t>
  </si>
  <si>
    <t>CID001421</t>
  </si>
  <si>
    <t>PT Belitung Industri Sejahtera</t>
  </si>
  <si>
    <t>Pegantungan</t>
  </si>
  <si>
    <t>CID001428</t>
  </si>
  <si>
    <t>PT Bukit Timah</t>
  </si>
  <si>
    <t>CID001434</t>
  </si>
  <si>
    <t>PT DS Jaya Abadi</t>
  </si>
  <si>
    <t>CID001448</t>
  </si>
  <si>
    <t>PT Karimun Mining</t>
  </si>
  <si>
    <t>Karimun</t>
  </si>
  <si>
    <t>CID001457</t>
  </si>
  <si>
    <t>PT Panca Mega Persada</t>
  </si>
  <si>
    <t>CID001458</t>
  </si>
  <si>
    <t>PT Prima Timah Utama</t>
  </si>
  <si>
    <t>CID001463</t>
  </si>
  <si>
    <t>PT Sariwiguna Binasentosa</t>
  </si>
  <si>
    <t>CID001468</t>
  </si>
  <si>
    <t>PT Stanindo Inti Perkasa</t>
  </si>
  <si>
    <t>CID001471</t>
  </si>
  <si>
    <t>PT Sumber Jaya Indah</t>
  </si>
  <si>
    <t>CID001490</t>
  </si>
  <si>
    <t>PT Tinindo Inter Nusa</t>
  </si>
  <si>
    <t>CID001493</t>
  </si>
  <si>
    <t>PT Tommy Utama</t>
  </si>
  <si>
    <t>Sumping Desa Batu Peyu</t>
  </si>
  <si>
    <t>CID002455</t>
  </si>
  <si>
    <t>CV Venus Inti Perkasa</t>
  </si>
  <si>
    <t>CID002530</t>
  </si>
  <si>
    <t>PT Inti Stania Prima</t>
  </si>
  <si>
    <t>CID002570</t>
  </si>
  <si>
    <t>CV Ayi Jaya</t>
  </si>
  <si>
    <t>CID002592</t>
  </si>
  <si>
    <t>CV Dua Sekawan</t>
  </si>
  <si>
    <t>CID002593</t>
  </si>
  <si>
    <t>PT Rajehan Ariq</t>
  </si>
  <si>
    <t>CID002776</t>
  </si>
  <si>
    <t>PT Bangka Prima Tin</t>
  </si>
  <si>
    <t>Air Mesu</t>
  </si>
  <si>
    <t>CID002816</t>
  </si>
  <si>
    <t>PT Sukses Inti Makmur</t>
  </si>
  <si>
    <t>Sungai Samak</t>
  </si>
  <si>
    <t>CID002829</t>
  </si>
  <si>
    <t>PT Kijang Jaya Mandiri</t>
  </si>
  <si>
    <t>CID002835</t>
  </si>
  <si>
    <t>PT Menara Cipta Mulia</t>
  </si>
  <si>
    <t>Mentawak</t>
  </si>
  <si>
    <t>CID002848</t>
  </si>
  <si>
    <t>Gejiu Fengming Metallurgy Chemical Plant</t>
  </si>
  <si>
    <t>Pangkalpinang</t>
  </si>
  <si>
    <t>Jiangxi Ketai Advanced Material Co., Ltd.</t>
  </si>
  <si>
    <t>CID000244</t>
  </si>
  <si>
    <t>Jiangxi</t>
  </si>
  <si>
    <t>PT Eunindo Usaha Mandiri</t>
  </si>
  <si>
    <t>CID001438</t>
  </si>
  <si>
    <t>Gejiu Jinye Mineral Company</t>
  </si>
  <si>
    <t>CID002859</t>
  </si>
  <si>
    <t>Jijie</t>
  </si>
  <si>
    <t>Yunnan</t>
  </si>
  <si>
    <t>PT Lautan Harmonis Sejahtera</t>
  </si>
  <si>
    <t>CID002870</t>
  </si>
  <si>
    <t>Pasir Putih</t>
  </si>
  <si>
    <t>FUJII MANUFACTURING CO. ,LTD</t>
  </si>
  <si>
    <t>Kiyomine Metal Industry Co.,LTD</t>
  </si>
  <si>
    <t>China</t>
  </si>
  <si>
    <t>Ge Jiu Trading Company</t>
  </si>
  <si>
    <t>5NPLUS UK Ltd</t>
  </si>
  <si>
    <t>UNITED KINGDOM</t>
  </si>
  <si>
    <t>manas metallurgical</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</si>
</sst>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3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u/>
      <sz val="12"/>
      <color indexed="12"/>
      <name val="Cambria"/>
      <family val="1"/>
      <scheme val="major"/>
    </font>
    <font>
      <sz val="12"/>
      <name val="Cambria"/>
      <family val="1"/>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1543">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6" fillId="0" borderId="0" applyNumberFormat="0" applyFill="0" applyBorder="0" applyAlignment="0" applyProtection="0"/>
    <xf numFmtId="0" fontId="91" fillId="0" borderId="0"/>
    <xf numFmtId="0" fontId="116" fillId="0" borderId="0" applyNumberFormat="0" applyFill="0" applyBorder="0" applyAlignment="0" applyProtection="0"/>
    <xf numFmtId="0" fontId="117"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0" fillId="0" borderId="0" applyNumberFormat="0" applyBorder="0" applyProtection="0">
      <alignment horizontal="center"/>
    </xf>
    <xf numFmtId="0" fontId="120" fillId="0" borderId="0" applyNumberFormat="0" applyBorder="0" applyProtection="0">
      <alignment horizontal="center" textRotation="90"/>
    </xf>
    <xf numFmtId="167" fontId="115" fillId="0" borderId="0" applyFont="0" applyFill="0" applyBorder="0" applyAlignment="0" applyProtection="0"/>
    <xf numFmtId="0" fontId="11" fillId="0" borderId="0"/>
    <xf numFmtId="0" fontId="121" fillId="0" borderId="0">
      <alignment vertical="center"/>
    </xf>
    <xf numFmtId="0" fontId="122" fillId="0" borderId="0">
      <alignment vertical="center"/>
    </xf>
    <xf numFmtId="0" fontId="11" fillId="0" borderId="0"/>
    <xf numFmtId="0" fontId="8" fillId="0" borderId="0"/>
    <xf numFmtId="0" fontId="123" fillId="0" borderId="0" applyNumberFormat="0" applyBorder="0" applyProtection="0"/>
    <xf numFmtId="177" fontId="123" fillId="0" borderId="0" applyBorder="0" applyProtection="0"/>
    <xf numFmtId="178" fontId="11" fillId="0" borderId="0" applyFont="0" applyFill="0" applyBorder="0" applyAlignment="0" applyProtection="0"/>
    <xf numFmtId="0" fontId="124" fillId="0" borderId="0"/>
    <xf numFmtId="0" fontId="125" fillId="0" borderId="0"/>
    <xf numFmtId="0" fontId="126" fillId="0" borderId="0"/>
    <xf numFmtId="0" fontId="127" fillId="0" borderId="0">
      <alignment vertical="center"/>
    </xf>
    <xf numFmtId="0" fontId="115" fillId="0" borderId="0">
      <alignment vertical="center"/>
    </xf>
    <xf numFmtId="0" fontId="127" fillId="0" borderId="0">
      <alignment vertical="center"/>
    </xf>
    <xf numFmtId="0" fontId="1" fillId="0" borderId="0">
      <alignment vertical="center"/>
    </xf>
    <xf numFmtId="0" fontId="127" fillId="0" borderId="0">
      <alignment vertical="center"/>
    </xf>
    <xf numFmtId="0" fontId="128"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29"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0" fillId="0" borderId="0" applyNumberFormat="0" applyFill="0" applyBorder="0" applyAlignment="0" applyProtection="0"/>
    <xf numFmtId="0" fontId="131" fillId="0" borderId="0" applyNumberForma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168" fontId="91" fillId="0" borderId="0"/>
    <xf numFmtId="0" fontId="132" fillId="0" borderId="0"/>
    <xf numFmtId="0" fontId="132" fillId="0" borderId="0"/>
    <xf numFmtId="0" fontId="132" fillId="0" borderId="0"/>
    <xf numFmtId="0" fontId="132" fillId="0" borderId="0"/>
    <xf numFmtId="0" fontId="133" fillId="0" borderId="0"/>
    <xf numFmtId="0" fontId="132" fillId="0" borderId="0"/>
    <xf numFmtId="0" fontId="133" fillId="0" borderId="0"/>
    <xf numFmtId="0" fontId="132" fillId="0" borderId="0"/>
    <xf numFmtId="0" fontId="132" fillId="0" borderId="0"/>
    <xf numFmtId="0" fontId="132" fillId="0" borderId="0"/>
    <xf numFmtId="0" fontId="132" fillId="0" borderId="0"/>
    <xf numFmtId="0" fontId="132" fillId="0" borderId="0"/>
    <xf numFmtId="0" fontId="91" fillId="0" borderId="0"/>
    <xf numFmtId="0" fontId="132" fillId="0" borderId="0"/>
    <xf numFmtId="0" fontId="132" fillId="0" borderId="0"/>
    <xf numFmtId="0" fontId="133" fillId="0" borderId="0"/>
    <xf numFmtId="0" fontId="133" fillId="0" borderId="0"/>
    <xf numFmtId="0" fontId="132" fillId="0" borderId="0"/>
    <xf numFmtId="0" fontId="132" fillId="0" borderId="0"/>
    <xf numFmtId="0" fontId="132" fillId="0" borderId="0"/>
    <xf numFmtId="168" fontId="3" fillId="0" borderId="0"/>
    <xf numFmtId="168" fontId="3" fillId="0" borderId="0"/>
    <xf numFmtId="0" fontId="134"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58" fillId="38"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6"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6" fillId="0" borderId="0" applyNumberFormat="0" applyFill="0" applyBorder="0" applyAlignment="0" applyProtection="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2" fillId="0" borderId="0"/>
    <xf numFmtId="0" fontId="132" fillId="0" borderId="0"/>
    <xf numFmtId="0" fontId="1" fillId="0" borderId="0"/>
    <xf numFmtId="0" fontId="1" fillId="0" borderId="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2" fillId="0" borderId="0"/>
    <xf numFmtId="0" fontId="132"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1" fillId="0" borderId="0" applyNumberFormat="0" applyFill="0" applyBorder="0" applyAlignment="0" applyProtection="0"/>
    <xf numFmtId="0" fontId="113" fillId="0" borderId="9" applyNumberFormat="0" applyFill="0" applyAlignment="0" applyProtection="0"/>
    <xf numFmtId="0" fontId="13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41" borderId="8" applyNumberFormat="0" applyAlignment="0" applyProtection="0"/>
    <xf numFmtId="0" fontId="1" fillId="43" borderId="7" applyNumberFormat="0" applyFont="0" applyAlignment="0" applyProtection="0"/>
    <xf numFmtId="0" fontId="9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05" fillId="39" borderId="0" applyNumberFormat="0" applyBorder="0" applyAlignment="0" applyProtection="0"/>
    <xf numFmtId="0" fontId="109" fillId="0" borderId="6" applyNumberFormat="0" applyFill="0" applyAlignment="0" applyProtection="0"/>
    <xf numFmtId="0" fontId="106" fillId="40" borderId="1" applyNumberFormat="0" applyAlignment="0" applyProtection="0"/>
    <xf numFmtId="0" fontId="102" fillId="0" borderId="0" applyNumberFormat="0" applyFill="0" applyBorder="0" applyAlignment="0" applyProtection="0"/>
    <xf numFmtId="0" fontId="102" fillId="0" borderId="5" applyNumberFormat="0" applyFill="0" applyAlignment="0" applyProtection="0"/>
    <xf numFmtId="0" fontId="101" fillId="0" borderId="65" applyNumberFormat="0" applyFill="0" applyAlignment="0" applyProtection="0"/>
    <xf numFmtId="0" fontId="100" fillId="0" borderId="3" applyNumberFormat="0" applyFill="0" applyAlignment="0" applyProtection="0"/>
    <xf numFmtId="0" fontId="103" fillId="37" borderId="0" applyNumberFormat="0" applyBorder="0" applyAlignment="0" applyProtection="0"/>
    <xf numFmtId="0" fontId="112" fillId="0" borderId="0" applyNumberFormat="0" applyFill="0" applyBorder="0" applyAlignment="0" applyProtection="0"/>
    <xf numFmtId="0" fontId="110" fillId="42" borderId="2" applyNumberFormat="0" applyAlignment="0" applyProtection="0"/>
    <xf numFmtId="0" fontId="108" fillId="41" borderId="1" applyNumberFormat="0" applyAlignment="0" applyProtection="0"/>
    <xf numFmtId="0" fontId="104" fillId="38" borderId="0" applyNumberFormat="0" applyBorder="0" applyAlignment="0" applyProtection="0"/>
    <xf numFmtId="0" fontId="114" fillId="64" borderId="0" applyNumberFormat="0" applyBorder="0" applyAlignment="0" applyProtection="0"/>
    <xf numFmtId="0" fontId="114" fillId="60" borderId="0" applyNumberFormat="0" applyBorder="0" applyAlignment="0" applyProtection="0"/>
    <xf numFmtId="0" fontId="114" fillId="56" borderId="0" applyNumberFormat="0" applyBorder="0" applyAlignment="0" applyProtection="0"/>
    <xf numFmtId="0" fontId="114" fillId="52"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67" borderId="0" applyNumberFormat="0" applyBorder="0" applyAlignment="0" applyProtection="0"/>
    <xf numFmtId="0" fontId="114" fillId="63" borderId="0" applyNumberFormat="0" applyBorder="0" applyAlignment="0" applyProtection="0"/>
    <xf numFmtId="0" fontId="114" fillId="59" borderId="0" applyNumberFormat="0" applyBorder="0" applyAlignment="0" applyProtection="0"/>
    <xf numFmtId="0" fontId="114" fillId="55" borderId="0" applyNumberFormat="0" applyBorder="0" applyAlignment="0" applyProtection="0"/>
    <xf numFmtId="0" fontId="114" fillId="51" borderId="0" applyNumberFormat="0" applyBorder="0" applyAlignment="0" applyProtection="0"/>
    <xf numFmtId="0" fontId="114"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7" fillId="43" borderId="7" applyNumberFormat="0" applyFont="0" applyAlignment="0" applyProtection="0"/>
    <xf numFmtId="0" fontId="1" fillId="0" borderId="0"/>
    <xf numFmtId="0" fontId="122"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1" fillId="0" borderId="0">
      <alignment vertical="center"/>
    </xf>
    <xf numFmtId="0" fontId="11" fillId="0" borderId="0"/>
    <xf numFmtId="0" fontId="11" fillId="0" borderId="0"/>
    <xf numFmtId="0" fontId="1" fillId="0" borderId="0"/>
    <xf numFmtId="0" fontId="91" fillId="0" borderId="0"/>
    <xf numFmtId="0" fontId="116"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3" fillId="0" borderId="0"/>
    <xf numFmtId="0" fontId="132" fillId="0" borderId="0"/>
    <xf numFmtId="0" fontId="132" fillId="0" borderId="0"/>
    <xf numFmtId="0" fontId="133" fillId="0" borderId="0"/>
    <xf numFmtId="0" fontId="132" fillId="0" borderId="0"/>
    <xf numFmtId="0" fontId="134" fillId="0" borderId="0"/>
    <xf numFmtId="0" fontId="1" fillId="0" borderId="0"/>
    <xf numFmtId="0" fontId="74" fillId="0" borderId="0"/>
    <xf numFmtId="0" fontId="1" fillId="0" borderId="0"/>
    <xf numFmtId="0" fontId="74"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2"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1" fillId="0" borderId="0">
      <alignment vertical="center"/>
    </xf>
    <xf numFmtId="0" fontId="122" fillId="0" borderId="0">
      <alignment vertical="center"/>
    </xf>
    <xf numFmtId="0" fontId="11" fillId="0" borderId="0"/>
    <xf numFmtId="0" fontId="8" fillId="0" borderId="0"/>
    <xf numFmtId="0" fontId="11" fillId="0" borderId="0"/>
    <xf numFmtId="0" fontId="1" fillId="0" borderId="0"/>
  </cellStyleXfs>
  <cellXfs count="455">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98" fillId="33" borderId="61" xfId="487" applyNumberFormat="1" applyFont="1" applyFill="1" applyBorder="1" applyAlignment="1" applyProtection="1">
      <alignment horizontal="left" vertical="center" wrapText="1"/>
      <protection locked="0" hidden="1"/>
    </xf>
    <xf numFmtId="49" fontId="99" fillId="33" borderId="10" xfId="0" applyNumberFormat="1" applyFont="1" applyFill="1" applyBorder="1" applyAlignment="1" applyProtection="1">
      <alignment horizontal="left" vertical="center" wrapText="1"/>
      <protection locked="0" hidden="1"/>
    </xf>
    <xf numFmtId="49" fontId="99" fillId="33" borderId="37" xfId="0" applyNumberFormat="1" applyFont="1" applyFill="1" applyBorder="1" applyAlignment="1" applyProtection="1">
      <alignment horizontal="left" vertical="center" wrapText="1"/>
      <protection locked="0" hidden="1"/>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cellXfs>
  <cellStyles count="1543">
    <cellStyle name="20% - Accent1 2" xfId="1"/>
    <cellStyle name="20% - Accent1 2 2" xfId="1152"/>
    <cellStyle name="20% - Accent1 2 3" xfId="1524"/>
    <cellStyle name="20% - Accent1 2 4" xfId="593"/>
    <cellStyle name="20% - Accent2 2" xfId="2"/>
    <cellStyle name="20% - Accent2 2 2" xfId="1151"/>
    <cellStyle name="20% - Accent2 2 3" xfId="1525"/>
    <cellStyle name="20% - Accent2 2 4" xfId="594"/>
    <cellStyle name="20% - Accent3 2" xfId="3"/>
    <cellStyle name="20% - Accent3 2 2" xfId="1150"/>
    <cellStyle name="20% - Accent3 2 3" xfId="1526"/>
    <cellStyle name="20% - Accent3 2 4" xfId="595"/>
    <cellStyle name="20% - Accent4 2" xfId="4"/>
    <cellStyle name="20% - Accent4 2 2" xfId="1149"/>
    <cellStyle name="20% - Accent4 2 3" xfId="1527"/>
    <cellStyle name="20% - Accent4 2 4" xfId="596"/>
    <cellStyle name="20% - Accent5 2" xfId="5"/>
    <cellStyle name="20% - Accent5 2 2" xfId="1148"/>
    <cellStyle name="20% - Accent5 2 3" xfId="597"/>
    <cellStyle name="20% - Accent6 2" xfId="6"/>
    <cellStyle name="20% - Accent6 2 2" xfId="1147"/>
    <cellStyle name="20% - Accent6 2 3" xfId="598"/>
    <cellStyle name="40% - Accent1 2" xfId="7"/>
    <cellStyle name="40% - Accent1 2 2" xfId="1146"/>
    <cellStyle name="40% - Accent1 2 3" xfId="599"/>
    <cellStyle name="40% - Accent2 2" xfId="8"/>
    <cellStyle name="40% - Accent2 2 2" xfId="1145"/>
    <cellStyle name="40% - Accent2 2 3" xfId="600"/>
    <cellStyle name="40% - Accent3 2" xfId="9"/>
    <cellStyle name="40% - Accent3 2 2" xfId="1144"/>
    <cellStyle name="40% - Accent3 2 3" xfId="1528"/>
    <cellStyle name="40% - Accent3 2 4" xfId="601"/>
    <cellStyle name="40% - Accent4 2" xfId="10"/>
    <cellStyle name="40% - Accent4 2 2" xfId="1143"/>
    <cellStyle name="40% - Accent4 2 3" xfId="602"/>
    <cellStyle name="40% - Accent5 2" xfId="11"/>
    <cellStyle name="40% - Accent5 2 2" xfId="1142"/>
    <cellStyle name="40% - Accent5 2 3" xfId="603"/>
    <cellStyle name="40% - Accent6 2" xfId="12"/>
    <cellStyle name="40% - Accent6 2 2" xfId="1141"/>
    <cellStyle name="40% - Accent6 2 3" xfId="604"/>
    <cellStyle name="60% - Accent1 2" xfId="13"/>
    <cellStyle name="60% - Accent1 2 2" xfId="1140"/>
    <cellStyle name="60% - Accent1 2 3" xfId="605"/>
    <cellStyle name="60% - Accent2 2" xfId="14"/>
    <cellStyle name="60% - Accent2 2 2" xfId="1139"/>
    <cellStyle name="60% - Accent2 2 3" xfId="606"/>
    <cellStyle name="60% - Accent3 2" xfId="15"/>
    <cellStyle name="60% - Accent3 2 2" xfId="1138"/>
    <cellStyle name="60% - Accent3 2 3" xfId="1529"/>
    <cellStyle name="60% - Accent3 2 4" xfId="607"/>
    <cellStyle name="60% - Accent4 2" xfId="16"/>
    <cellStyle name="60% - Accent4 2 2" xfId="1137"/>
    <cellStyle name="60% - Accent4 2 3" xfId="1530"/>
    <cellStyle name="60% - Accent4 2 4" xfId="608"/>
    <cellStyle name="60% - Accent5 2" xfId="17"/>
    <cellStyle name="60% - Accent5 2 2" xfId="1136"/>
    <cellStyle name="60% - Accent5 2 3" xfId="609"/>
    <cellStyle name="60% - Accent6 2" xfId="18"/>
    <cellStyle name="60% - Accent6 2 2" xfId="1135"/>
    <cellStyle name="60% - Accent6 2 3" xfId="1531"/>
    <cellStyle name="60% - Accent6 2 4" xfId="610"/>
    <cellStyle name="Accent1 2" xfId="19"/>
    <cellStyle name="Accent1 2 2" xfId="1134"/>
    <cellStyle name="Accent1 2 3" xfId="611"/>
    <cellStyle name="Accent2 2" xfId="20"/>
    <cellStyle name="Accent2 2 2" xfId="1133"/>
    <cellStyle name="Accent2 2 3" xfId="612"/>
    <cellStyle name="Accent3 2" xfId="21"/>
    <cellStyle name="Accent3 2 2" xfId="1132"/>
    <cellStyle name="Accent3 2 3" xfId="613"/>
    <cellStyle name="Accent4 2" xfId="22"/>
    <cellStyle name="Accent4 2 2" xfId="1131"/>
    <cellStyle name="Accent4 2 3" xfId="614"/>
    <cellStyle name="Accent5 2" xfId="23"/>
    <cellStyle name="Accent5 2 2" xfId="1130"/>
    <cellStyle name="Accent5 2 3" xfId="615"/>
    <cellStyle name="Accent6 2" xfId="24"/>
    <cellStyle name="Accent6 2 2" xfId="1129"/>
    <cellStyle name="Accent6 2 3" xfId="616"/>
    <cellStyle name="Bad 2" xfId="25"/>
    <cellStyle name="Bad 2 2" xfId="768"/>
    <cellStyle name="Bad 2 3" xfId="722"/>
    <cellStyle name="Bad 2 4" xfId="617"/>
    <cellStyle name="Bad 3" xfId="26"/>
    <cellStyle name="Bad 3 2" xfId="1128"/>
    <cellStyle name="Bad 3 3" xfId="618"/>
    <cellStyle name="Calculation 2" xfId="27"/>
    <cellStyle name="Calculation 2 2" xfId="1127"/>
    <cellStyle name="Calculation 2 3" xfId="619"/>
    <cellStyle name="Check Cell 2" xfId="28"/>
    <cellStyle name="Check Cell 2 2" xfId="1126"/>
    <cellStyle name="Check Cell 2 3" xfId="620"/>
    <cellStyle name="Comma [0] 2" xfId="29"/>
    <cellStyle name="Comma [0] 2 2" xfId="1169"/>
    <cellStyle name="Comma [0] 3" xfId="30"/>
    <cellStyle name="Comma [0] 4" xfId="31"/>
    <cellStyle name="Comma 10" xfId="32"/>
    <cellStyle name="Comma 10 2" xfId="1170"/>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71"/>
    <cellStyle name="Comma 110" xfId="44"/>
    <cellStyle name="Comma 111" xfId="45"/>
    <cellStyle name="Comma 112" xfId="46"/>
    <cellStyle name="Comma 113" xfId="47"/>
    <cellStyle name="Comma 114" xfId="48"/>
    <cellStyle name="Comma 115" xfId="49"/>
    <cellStyle name="Comma 116" xfId="50"/>
    <cellStyle name="Comma 116 2" xfId="1172"/>
    <cellStyle name="Comma 117" xfId="51"/>
    <cellStyle name="Comma 117 2" xfId="1173"/>
    <cellStyle name="Comma 118" xfId="52"/>
    <cellStyle name="Comma 118 2" xfId="1174"/>
    <cellStyle name="Comma 119" xfId="53"/>
    <cellStyle name="Comma 119 2" xfId="1175"/>
    <cellStyle name="Comma 12" xfId="54"/>
    <cellStyle name="Comma 12 2" xfId="1176"/>
    <cellStyle name="Comma 120" xfId="55"/>
    <cellStyle name="Comma 120 2" xfId="1177"/>
    <cellStyle name="Comma 121" xfId="56"/>
    <cellStyle name="Comma 121 2" xfId="1178"/>
    <cellStyle name="Comma 122" xfId="57"/>
    <cellStyle name="Comma 122 2" xfId="1179"/>
    <cellStyle name="Comma 123" xfId="58"/>
    <cellStyle name="Comma 123 2" xfId="1180"/>
    <cellStyle name="Comma 124" xfId="59"/>
    <cellStyle name="Comma 124 2" xfId="1181"/>
    <cellStyle name="Comma 125" xfId="60"/>
    <cellStyle name="Comma 125 2" xfId="1182"/>
    <cellStyle name="Comma 126" xfId="61"/>
    <cellStyle name="Comma 126 2" xfId="1183"/>
    <cellStyle name="Comma 127" xfId="62"/>
    <cellStyle name="Comma 127 2" xfId="1184"/>
    <cellStyle name="Comma 128" xfId="63"/>
    <cellStyle name="Comma 128 2" xfId="1185"/>
    <cellStyle name="Comma 129" xfId="64"/>
    <cellStyle name="Comma 129 2" xfId="1186"/>
    <cellStyle name="Comma 13" xfId="65"/>
    <cellStyle name="Comma 13 2" xfId="1187"/>
    <cellStyle name="Comma 130" xfId="66"/>
    <cellStyle name="Comma 130 2" xfId="1188"/>
    <cellStyle name="Comma 131" xfId="67"/>
    <cellStyle name="Comma 131 2" xfId="1189"/>
    <cellStyle name="Comma 132" xfId="68"/>
    <cellStyle name="Comma 132 2" xfId="1190"/>
    <cellStyle name="Comma 133" xfId="69"/>
    <cellStyle name="Comma 133 2" xfId="1191"/>
    <cellStyle name="Comma 134" xfId="70"/>
    <cellStyle name="Comma 134 2" xfId="1192"/>
    <cellStyle name="Comma 135" xfId="71"/>
    <cellStyle name="Comma 135 2" xfId="1193"/>
    <cellStyle name="Comma 136" xfId="72"/>
    <cellStyle name="Comma 136 2" xfId="1194"/>
    <cellStyle name="Comma 137" xfId="73"/>
    <cellStyle name="Comma 137 2" xfId="1195"/>
    <cellStyle name="Comma 138" xfId="74"/>
    <cellStyle name="Comma 138 2" xfId="1196"/>
    <cellStyle name="Comma 139" xfId="75"/>
    <cellStyle name="Comma 14" xfId="76"/>
    <cellStyle name="Comma 14 2" xfId="1197"/>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198"/>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199"/>
    <cellStyle name="Comma 160" xfId="99"/>
    <cellStyle name="Comma 160 2" xfId="1200"/>
    <cellStyle name="Comma 161" xfId="100"/>
    <cellStyle name="Comma 161 2" xfId="1201"/>
    <cellStyle name="Comma 162" xfId="101"/>
    <cellStyle name="Comma 162 2" xfId="1202"/>
    <cellStyle name="Comma 163" xfId="102"/>
    <cellStyle name="Comma 163 2" xfId="1203"/>
    <cellStyle name="Comma 164" xfId="103"/>
    <cellStyle name="Comma 164 2" xfId="1204"/>
    <cellStyle name="Comma 165" xfId="104"/>
    <cellStyle name="Comma 165 2" xfId="1205"/>
    <cellStyle name="Comma 166" xfId="105"/>
    <cellStyle name="Comma 166 2" xfId="1206"/>
    <cellStyle name="Comma 167" xfId="106"/>
    <cellStyle name="Comma 167 2" xfId="1207"/>
    <cellStyle name="Comma 168" xfId="107"/>
    <cellStyle name="Comma 168 2" xfId="1208"/>
    <cellStyle name="Comma 169" xfId="108"/>
    <cellStyle name="Comma 169 2" xfId="1209"/>
    <cellStyle name="Comma 17" xfId="109"/>
    <cellStyle name="Comma 17 2" xfId="1210"/>
    <cellStyle name="Comma 170" xfId="110"/>
    <cellStyle name="Comma 170 2" xfId="1211"/>
    <cellStyle name="Comma 171" xfId="111"/>
    <cellStyle name="Comma 171 2" xfId="1212"/>
    <cellStyle name="Comma 172" xfId="112"/>
    <cellStyle name="Comma 172 2" xfId="1213"/>
    <cellStyle name="Comma 173" xfId="113"/>
    <cellStyle name="Comma 173 2" xfId="1214"/>
    <cellStyle name="Comma 174" xfId="114"/>
    <cellStyle name="Comma 174 2" xfId="1215"/>
    <cellStyle name="Comma 175" xfId="115"/>
    <cellStyle name="Comma 175 2" xfId="1216"/>
    <cellStyle name="Comma 176" xfId="116"/>
    <cellStyle name="Comma 176 2" xfId="1217"/>
    <cellStyle name="Comma 177" xfId="117"/>
    <cellStyle name="Comma 177 2" xfId="1218"/>
    <cellStyle name="Comma 178" xfId="118"/>
    <cellStyle name="Comma 178 2" xfId="1219"/>
    <cellStyle name="Comma 179" xfId="119"/>
    <cellStyle name="Comma 179 2" xfId="1220"/>
    <cellStyle name="Comma 18" xfId="120"/>
    <cellStyle name="Comma 18 2" xfId="1221"/>
    <cellStyle name="Comma 180" xfId="121"/>
    <cellStyle name="Comma 180 2" xfId="1222"/>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23"/>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24"/>
    <cellStyle name="Comma 20" xfId="143"/>
    <cellStyle name="Comma 20 2" xfId="1225"/>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26"/>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27"/>
    <cellStyle name="Comma 220" xfId="166"/>
    <cellStyle name="Comma 221" xfId="167"/>
    <cellStyle name="Comma 222" xfId="168"/>
    <cellStyle name="Comma 223" xfId="169"/>
    <cellStyle name="Comma 23" xfId="170"/>
    <cellStyle name="Comma 23 2" xfId="1228"/>
    <cellStyle name="Comma 24" xfId="171"/>
    <cellStyle name="Comma 24 2" xfId="1229"/>
    <cellStyle name="Comma 25" xfId="172"/>
    <cellStyle name="Comma 25 2" xfId="1230"/>
    <cellStyle name="Comma 26" xfId="173"/>
    <cellStyle name="Comma 26 2" xfId="1231"/>
    <cellStyle name="Comma 27" xfId="174"/>
    <cellStyle name="Comma 27 2" xfId="1232"/>
    <cellStyle name="Comma 28" xfId="175"/>
    <cellStyle name="Comma 28 2" xfId="1233"/>
    <cellStyle name="Comma 29" xfId="176"/>
    <cellStyle name="Comma 29 2" xfId="1234"/>
    <cellStyle name="Comma 3" xfId="177"/>
    <cellStyle name="Comma 3 2" xfId="1235"/>
    <cellStyle name="Comma 30" xfId="178"/>
    <cellStyle name="Comma 30 2" xfId="1236"/>
    <cellStyle name="Comma 31" xfId="179"/>
    <cellStyle name="Comma 31 2" xfId="1237"/>
    <cellStyle name="Comma 32" xfId="180"/>
    <cellStyle name="Comma 32 2" xfId="1238"/>
    <cellStyle name="Comma 33" xfId="181"/>
    <cellStyle name="Comma 33 2" xfId="1239"/>
    <cellStyle name="Comma 34" xfId="182"/>
    <cellStyle name="Comma 34 2" xfId="1240"/>
    <cellStyle name="Comma 35" xfId="183"/>
    <cellStyle name="Comma 35 2" xfId="1241"/>
    <cellStyle name="Comma 36" xfId="184"/>
    <cellStyle name="Comma 36 2" xfId="1242"/>
    <cellStyle name="Comma 37" xfId="185"/>
    <cellStyle name="Comma 37 2" xfId="1243"/>
    <cellStyle name="Comma 38" xfId="186"/>
    <cellStyle name="Comma 38 2" xfId="1244"/>
    <cellStyle name="Comma 39" xfId="187"/>
    <cellStyle name="Comma 39 2" xfId="1245"/>
    <cellStyle name="Comma 4" xfId="188"/>
    <cellStyle name="Comma 4 2" xfId="1246"/>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47"/>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48"/>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49"/>
    <cellStyle name="Comma 7" xfId="221"/>
    <cellStyle name="Comma 7 2" xfId="1250"/>
    <cellStyle name="Comma 70" xfId="222"/>
    <cellStyle name="Comma 70 2" xfId="1251"/>
    <cellStyle name="Comma 71" xfId="223"/>
    <cellStyle name="Comma 71 2" xfId="1252"/>
    <cellStyle name="Comma 72" xfId="224"/>
    <cellStyle name="Comma 72 2" xfId="1253"/>
    <cellStyle name="Comma 73" xfId="225"/>
    <cellStyle name="Comma 73 2" xfId="1254"/>
    <cellStyle name="Comma 74" xfId="226"/>
    <cellStyle name="Comma 74 2" xfId="1255"/>
    <cellStyle name="Comma 75" xfId="227"/>
    <cellStyle name="Comma 75 2" xfId="1256"/>
    <cellStyle name="Comma 76" xfId="228"/>
    <cellStyle name="Comma 76 2" xfId="1257"/>
    <cellStyle name="Comma 77" xfId="229"/>
    <cellStyle name="Comma 77 2" xfId="1258"/>
    <cellStyle name="Comma 78" xfId="230"/>
    <cellStyle name="Comma 78 2" xfId="1259"/>
    <cellStyle name="Comma 79" xfId="231"/>
    <cellStyle name="Comma 79 2" xfId="1260"/>
    <cellStyle name="Comma 8" xfId="232"/>
    <cellStyle name="Comma 8 2" xfId="1261"/>
    <cellStyle name="Comma 80" xfId="233"/>
    <cellStyle name="Comma 80 2" xfId="1262"/>
    <cellStyle name="Comma 81" xfId="234"/>
    <cellStyle name="Comma 81 2" xfId="1263"/>
    <cellStyle name="Comma 82" xfId="235"/>
    <cellStyle name="Comma 82 2" xfId="1264"/>
    <cellStyle name="Comma 83" xfId="236"/>
    <cellStyle name="Comma 83 2" xfId="1265"/>
    <cellStyle name="Comma 84" xfId="237"/>
    <cellStyle name="Comma 84 2" xfId="1266"/>
    <cellStyle name="Comma 85" xfId="238"/>
    <cellStyle name="Comma 85 2" xfId="1267"/>
    <cellStyle name="Comma 86" xfId="239"/>
    <cellStyle name="Comma 86 2" xfId="1268"/>
    <cellStyle name="Comma 87" xfId="240"/>
    <cellStyle name="Comma 87 2" xfId="1269"/>
    <cellStyle name="Comma 88" xfId="241"/>
    <cellStyle name="Comma 88 2" xfId="1270"/>
    <cellStyle name="Comma 89" xfId="242"/>
    <cellStyle name="Comma 89 2" xfId="1271"/>
    <cellStyle name="Comma 9" xfId="243"/>
    <cellStyle name="Comma 9 2" xfId="1272"/>
    <cellStyle name="Comma 90" xfId="244"/>
    <cellStyle name="Comma 90 2" xfId="1273"/>
    <cellStyle name="Comma 91" xfId="245"/>
    <cellStyle name="Comma 91 2" xfId="1274"/>
    <cellStyle name="Comma 92" xfId="246"/>
    <cellStyle name="Comma 92 2" xfId="1275"/>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79"/>
    <cellStyle name="Excel Built-in Normal" xfId="480"/>
    <cellStyle name="Excel Built-in Normal 2" xfId="723"/>
    <cellStyle name="Excel Built-in Normal 3" xfId="680"/>
    <cellStyle name="Excel Built-in Normal 4" xfId="1160"/>
    <cellStyle name="Excel Built-in Normal 5" xfId="1535"/>
    <cellStyle name="Explanatory Text 2" xfId="481"/>
    <cellStyle name="Explanatory Text 2 2" xfId="1125"/>
    <cellStyle name="Good 2" xfId="482"/>
    <cellStyle name="Good 2 2" xfId="1124"/>
    <cellStyle name="Good 2 3" xfId="621"/>
    <cellStyle name="Heading" xfId="681"/>
    <cellStyle name="Heading 1 2" xfId="483"/>
    <cellStyle name="Heading 1 2 2" xfId="1123"/>
    <cellStyle name="Heading 2 2" xfId="484"/>
    <cellStyle name="Heading 2 2 2" xfId="1122"/>
    <cellStyle name="Heading 2 2 3" xfId="622"/>
    <cellStyle name="Heading 3 2" xfId="485"/>
    <cellStyle name="Heading 3 2 2" xfId="1121"/>
    <cellStyle name="Heading 4 2" xfId="486"/>
    <cellStyle name="Heading 4 2 2" xfId="1120"/>
    <cellStyle name="Heading1" xfId="682"/>
    <cellStyle name="Hyperlink 2" xfId="488"/>
    <cellStyle name="Hyperlink 2 2" xfId="624"/>
    <cellStyle name="Hyperlink 3" xfId="489"/>
    <cellStyle name="Hyperlink 3 2" xfId="769"/>
    <cellStyle name="Hyperlink 3 3" xfId="725"/>
    <cellStyle name="Hyperlink 3 4" xfId="990"/>
    <cellStyle name="Hyperlink 3 5" xfId="950"/>
    <cellStyle name="Hyperlink 3 6" xfId="1032"/>
    <cellStyle name="Hyperlink 3 7" xfId="638"/>
    <cellStyle name="Hyperlink 4" xfId="490"/>
    <cellStyle name="Hyperlink 4 2" xfId="625"/>
    <cellStyle name="Hyperlink 5" xfId="491"/>
    <cellStyle name="Hyperlink 5 2" xfId="492"/>
    <cellStyle name="Hyperlink 5 2 2" xfId="770"/>
    <cellStyle name="Hyperlink 5 2 3" xfId="726"/>
    <cellStyle name="Hyperlink 5 2 4" xfId="991"/>
    <cellStyle name="Hyperlink 5 2 5" xfId="951"/>
    <cellStyle name="Hyperlink 5 2 6" xfId="1033"/>
    <cellStyle name="Hyperlink 5 2 7" xfId="639"/>
    <cellStyle name="Hyperlink 5 3" xfId="626"/>
    <cellStyle name="Hyperlink 6" xfId="493"/>
    <cellStyle name="Hyperlink 6 2" xfId="627"/>
    <cellStyle name="Hyperlink 7" xfId="494"/>
    <cellStyle name="Hyperlink 7 2" xfId="628"/>
    <cellStyle name="Input 2" xfId="495"/>
    <cellStyle name="Input 2 2" xfId="1119"/>
    <cellStyle name="Input 2 3" xfId="629"/>
    <cellStyle name="Lien hypertexte" xfId="487" builtinId="8"/>
    <cellStyle name="Lien hypertexte 2" xfId="724"/>
    <cellStyle name="Lien hypertexte 3" xfId="805"/>
    <cellStyle name="Lien hypertexte 4" xfId="640"/>
    <cellStyle name="Lien hypertexte 4 2" xfId="1284"/>
    <cellStyle name="Lien hypertexte 4 3" xfId="1167"/>
    <cellStyle name="Lien hypertexte 5" xfId="1031"/>
    <cellStyle name="Lien hypertexte 6" xfId="636"/>
    <cellStyle name="Lien hypertexte 7" xfId="623"/>
    <cellStyle name="Linked Cell 2" xfId="496"/>
    <cellStyle name="Linked Cell 2 2" xfId="1118"/>
    <cellStyle name="Milliers 2" xfId="683"/>
    <cellStyle name="Milliers 3" xfId="678"/>
    <cellStyle name="Milliers 3 2" xfId="712"/>
    <cellStyle name="Milliers 3 2 2" xfId="817"/>
    <cellStyle name="Milliers 3 2 2 2" xfId="1322"/>
    <cellStyle name="Milliers 3 2 3" xfId="865"/>
    <cellStyle name="Milliers 3 2 3 2" xfId="1370"/>
    <cellStyle name="Milliers 3 2 4" xfId="913"/>
    <cellStyle name="Milliers 3 2 4 2" xfId="1418"/>
    <cellStyle name="Milliers 3 2 5" xfId="1292"/>
    <cellStyle name="Milliers 3 3" xfId="808"/>
    <cellStyle name="Milliers 3 3 2" xfId="1313"/>
    <cellStyle name="Milliers 3 4" xfId="856"/>
    <cellStyle name="Milliers 3 4 2" xfId="1361"/>
    <cellStyle name="Milliers 3 5" xfId="904"/>
    <cellStyle name="Milliers 3 5 2" xfId="1409"/>
    <cellStyle name="Milliers 3 6" xfId="1285"/>
    <cellStyle name="Milliers 4" xfId="706"/>
    <cellStyle name="Milliers 4 2" xfId="716"/>
    <cellStyle name="Milliers 4 2 2" xfId="821"/>
    <cellStyle name="Milliers 4 2 2 2" xfId="1326"/>
    <cellStyle name="Milliers 4 2 3" xfId="869"/>
    <cellStyle name="Milliers 4 2 3 2" xfId="1374"/>
    <cellStyle name="Milliers 4 2 4" xfId="917"/>
    <cellStyle name="Milliers 4 2 4 2" xfId="1422"/>
    <cellStyle name="Milliers 4 2 5" xfId="1296"/>
    <cellStyle name="Milliers 4 3" xfId="812"/>
    <cellStyle name="Milliers 4 3 2" xfId="1317"/>
    <cellStyle name="Milliers 4 4" xfId="860"/>
    <cellStyle name="Milliers 4 4 2" xfId="1365"/>
    <cellStyle name="Milliers 4 5" xfId="908"/>
    <cellStyle name="Milliers 4 5 2" xfId="1413"/>
    <cellStyle name="Milliers 4 6" xfId="1288"/>
    <cellStyle name="Neutral 2" xfId="497"/>
    <cellStyle name="Neutral 2 2" xfId="1117"/>
    <cellStyle name="Neutral 2 3" xfId="630"/>
    <cellStyle name="Normal" xfId="0" builtinId="0"/>
    <cellStyle name="Normal 10" xfId="498"/>
    <cellStyle name="Normal 10 2" xfId="1276"/>
    <cellStyle name="Normal 100" xfId="499"/>
    <cellStyle name="Normal 11" xfId="675"/>
    <cellStyle name="Normal 11 2" xfId="1154"/>
    <cellStyle name="Normal 118" xfId="500"/>
    <cellStyle name="Normal 12" xfId="501"/>
    <cellStyle name="Normal 12 2" xfId="1277"/>
    <cellStyle name="Normal 13" xfId="502"/>
    <cellStyle name="Normal 13 10" xfId="641"/>
    <cellStyle name="Normal 13 2" xfId="503"/>
    <cellStyle name="Normal 13 2 2" xfId="504"/>
    <cellStyle name="Normal 13 2 2 2" xfId="505"/>
    <cellStyle name="Normal 13 2 2 2 2" xfId="506"/>
    <cellStyle name="Normal 13 2 2 2 2 2" xfId="828"/>
    <cellStyle name="Normal 13 2 2 2 2 2 2" xfId="1333"/>
    <cellStyle name="Normal 13 2 2 2 2 3" xfId="876"/>
    <cellStyle name="Normal 13 2 2 2 2 3 2" xfId="1381"/>
    <cellStyle name="Normal 13 2 2 2 2 4" xfId="924"/>
    <cellStyle name="Normal 13 2 2 2 2 4 2" xfId="1429"/>
    <cellStyle name="Normal 13 2 2 2 2 5" xfId="1029"/>
    <cellStyle name="Normal 13 2 2 2 2 5 2" xfId="1489"/>
    <cellStyle name="Normal 13 2 2 2 2 6" xfId="956"/>
    <cellStyle name="Normal 13 2 2 2 2 7" xfId="1070"/>
    <cellStyle name="Normal 13 2 2 2 2 7 2" xfId="1523"/>
    <cellStyle name="Normal 13 2 2 2 2 8" xfId="774"/>
    <cellStyle name="Normal 13 2 2 2 2 8 2" xfId="1307"/>
    <cellStyle name="Normal 13 2 2 2 3" xfId="507"/>
    <cellStyle name="Normal 13 2 2 2 3 2" xfId="1028"/>
    <cellStyle name="Normal 13 2 2 2 3 2 2" xfId="1488"/>
    <cellStyle name="Normal 13 2 2 2 3 2 3" xfId="1112"/>
    <cellStyle name="Normal 13 2 2 2 3 3" xfId="957"/>
    <cellStyle name="Normal 13 2 2 2 3 4" xfId="1069"/>
    <cellStyle name="Normal 13 2 2 2 3 5" xfId="730"/>
    <cellStyle name="Normal 13 2 2 2 4" xfId="995"/>
    <cellStyle name="Normal 13 2 2 2 4 2" xfId="1113"/>
    <cellStyle name="Normal 13 2 2 2 5" xfId="955"/>
    <cellStyle name="Normal 13 2 2 2 6" xfId="1037"/>
    <cellStyle name="Normal 13 2 2 2 6 2" xfId="1494"/>
    <cellStyle name="Normal 13 2 2 2 7" xfId="644"/>
    <cellStyle name="Normal 13 2 2 3" xfId="773"/>
    <cellStyle name="Normal 13 2 2 3 2" xfId="827"/>
    <cellStyle name="Normal 13 2 2 3 2 2" xfId="1332"/>
    <cellStyle name="Normal 13 2 2 3 3" xfId="875"/>
    <cellStyle name="Normal 13 2 2 3 3 2" xfId="1380"/>
    <cellStyle name="Normal 13 2 2 3 4" xfId="923"/>
    <cellStyle name="Normal 13 2 2 3 4 2" xfId="1428"/>
    <cellStyle name="Normal 13 2 2 3 5" xfId="1114"/>
    <cellStyle name="Normal 13 2 2 4" xfId="729"/>
    <cellStyle name="Normal 13 2 2 5" xfId="994"/>
    <cellStyle name="Normal 13 2 2 5 2" xfId="1458"/>
    <cellStyle name="Normal 13 2 2 6" xfId="954"/>
    <cellStyle name="Normal 13 2 2 7" xfId="1036"/>
    <cellStyle name="Normal 13 2 2 7 2" xfId="1493"/>
    <cellStyle name="Normal 13 2 2 8" xfId="643"/>
    <cellStyle name="Normal 13 2 3" xfId="508"/>
    <cellStyle name="Normal 13 2 3 2" xfId="775"/>
    <cellStyle name="Normal 13 2 3 2 2" xfId="829"/>
    <cellStyle name="Normal 13 2 3 2 2 2" xfId="1334"/>
    <cellStyle name="Normal 13 2 3 2 3" xfId="877"/>
    <cellStyle name="Normal 13 2 3 2 3 2" xfId="1382"/>
    <cellStyle name="Normal 13 2 3 2 4" xfId="925"/>
    <cellStyle name="Normal 13 2 3 2 4 2" xfId="1430"/>
    <cellStyle name="Normal 13 2 3 2 5" xfId="1111"/>
    <cellStyle name="Normal 13 2 3 3" xfId="731"/>
    <cellStyle name="Normal 13 2 3 4" xfId="996"/>
    <cellStyle name="Normal 13 2 3 4 2" xfId="1459"/>
    <cellStyle name="Normal 13 2 3 5" xfId="958"/>
    <cellStyle name="Normal 13 2 3 6" xfId="1038"/>
    <cellStyle name="Normal 13 2 3 6 2" xfId="1495"/>
    <cellStyle name="Normal 13 2 3 7" xfId="645"/>
    <cellStyle name="Normal 13 2 4" xfId="772"/>
    <cellStyle name="Normal 13 2 4 2" xfId="826"/>
    <cellStyle name="Normal 13 2 4 2 2" xfId="1331"/>
    <cellStyle name="Normal 13 2 4 3" xfId="874"/>
    <cellStyle name="Normal 13 2 4 3 2" xfId="1379"/>
    <cellStyle name="Normal 13 2 4 4" xfId="922"/>
    <cellStyle name="Normal 13 2 4 4 2" xfId="1427"/>
    <cellStyle name="Normal 13 2 4 5" xfId="1115"/>
    <cellStyle name="Normal 13 2 5" xfId="728"/>
    <cellStyle name="Normal 13 2 6" xfId="993"/>
    <cellStyle name="Normal 13 2 6 2" xfId="1457"/>
    <cellStyle name="Normal 13 2 7" xfId="953"/>
    <cellStyle name="Normal 13 2 8" xfId="1035"/>
    <cellStyle name="Normal 13 2 8 2" xfId="1492"/>
    <cellStyle name="Normal 13 2 9" xfId="642"/>
    <cellStyle name="Normal 13 3" xfId="509"/>
    <cellStyle name="Normal 13 3 2" xfId="510"/>
    <cellStyle name="Normal 13 3 2 2" xfId="777"/>
    <cellStyle name="Normal 13 3 2 2 2" xfId="831"/>
    <cellStyle name="Normal 13 3 2 2 2 2" xfId="1336"/>
    <cellStyle name="Normal 13 3 2 2 3" xfId="879"/>
    <cellStyle name="Normal 13 3 2 2 3 2" xfId="1384"/>
    <cellStyle name="Normal 13 3 2 2 4" xfId="927"/>
    <cellStyle name="Normal 13 3 2 2 4 2" xfId="1432"/>
    <cellStyle name="Normal 13 3 2 2 5" xfId="1109"/>
    <cellStyle name="Normal 13 3 2 3" xfId="733"/>
    <cellStyle name="Normal 13 3 2 4" xfId="998"/>
    <cellStyle name="Normal 13 3 2 4 2" xfId="1461"/>
    <cellStyle name="Normal 13 3 2 5" xfId="960"/>
    <cellStyle name="Normal 13 3 2 6" xfId="1040"/>
    <cellStyle name="Normal 13 3 2 6 2" xfId="1497"/>
    <cellStyle name="Normal 13 3 2 7" xfId="647"/>
    <cellStyle name="Normal 13 3 3" xfId="776"/>
    <cellStyle name="Normal 13 3 3 2" xfId="830"/>
    <cellStyle name="Normal 13 3 3 2 2" xfId="1335"/>
    <cellStyle name="Normal 13 3 3 3" xfId="878"/>
    <cellStyle name="Normal 13 3 3 3 2" xfId="1383"/>
    <cellStyle name="Normal 13 3 3 4" xfId="926"/>
    <cellStyle name="Normal 13 3 3 4 2" xfId="1431"/>
    <cellStyle name="Normal 13 3 3 5" xfId="1110"/>
    <cellStyle name="Normal 13 3 4" xfId="732"/>
    <cellStyle name="Normal 13 3 5" xfId="997"/>
    <cellStyle name="Normal 13 3 5 2" xfId="1460"/>
    <cellStyle name="Normal 13 3 6" xfId="959"/>
    <cellStyle name="Normal 13 3 7" xfId="1039"/>
    <cellStyle name="Normal 13 3 7 2" xfId="1496"/>
    <cellStyle name="Normal 13 3 8" xfId="646"/>
    <cellStyle name="Normal 13 4" xfId="511"/>
    <cellStyle name="Normal 13 4 2" xfId="778"/>
    <cellStyle name="Normal 13 4 2 2" xfId="832"/>
    <cellStyle name="Normal 13 4 2 2 2" xfId="1337"/>
    <cellStyle name="Normal 13 4 2 3" xfId="880"/>
    <cellStyle name="Normal 13 4 2 3 2" xfId="1385"/>
    <cellStyle name="Normal 13 4 2 4" xfId="928"/>
    <cellStyle name="Normal 13 4 2 4 2" xfId="1433"/>
    <cellStyle name="Normal 13 4 2 5" xfId="1108"/>
    <cellStyle name="Normal 13 4 3" xfId="734"/>
    <cellStyle name="Normal 13 4 4" xfId="999"/>
    <cellStyle name="Normal 13 4 4 2" xfId="1462"/>
    <cellStyle name="Normal 13 4 5" xfId="961"/>
    <cellStyle name="Normal 13 4 6" xfId="1041"/>
    <cellStyle name="Normal 13 4 6 2" xfId="1498"/>
    <cellStyle name="Normal 13 4 7" xfId="648"/>
    <cellStyle name="Normal 13 5" xfId="771"/>
    <cellStyle name="Normal 13 5 2" xfId="825"/>
    <cellStyle name="Normal 13 5 2 2" xfId="1330"/>
    <cellStyle name="Normal 13 5 3" xfId="873"/>
    <cellStyle name="Normal 13 5 3 2" xfId="1378"/>
    <cellStyle name="Normal 13 5 4" xfId="921"/>
    <cellStyle name="Normal 13 5 4 2" xfId="1426"/>
    <cellStyle name="Normal 13 5 5" xfId="1116"/>
    <cellStyle name="Normal 13 6" xfId="512"/>
    <cellStyle name="Normal 13 6 2" xfId="1027"/>
    <cellStyle name="Normal 13 6 2 2" xfId="1487"/>
    <cellStyle name="Normal 13 6 2 3" xfId="1107"/>
    <cellStyle name="Normal 13 6 3" xfId="962"/>
    <cellStyle name="Normal 13 6 4" xfId="1068"/>
    <cellStyle name="Normal 13 6 5" xfId="727"/>
    <cellStyle name="Normal 13 7" xfId="992"/>
    <cellStyle name="Normal 13 7 2" xfId="1456"/>
    <cellStyle name="Normal 13 8" xfId="952"/>
    <cellStyle name="Normal 13 9" xfId="1034"/>
    <cellStyle name="Normal 13 9 2" xfId="1491"/>
    <cellStyle name="Normal 14" xfId="806"/>
    <cellStyle name="Normal 14 2" xfId="1168"/>
    <cellStyle name="Normal 14 3" xfId="1159"/>
    <cellStyle name="Normal 15" xfId="513"/>
    <cellStyle name="Normal 15 2" xfId="1278"/>
    <cellStyle name="Normal 16" xfId="514"/>
    <cellStyle name="Normal 16 2" xfId="1279"/>
    <cellStyle name="Normal 17" xfId="515"/>
    <cellStyle name="Normal 17 2" xfId="1280"/>
    <cellStyle name="Normal 18" xfId="854"/>
    <cellStyle name="Normal 18 2" xfId="1359"/>
    <cellStyle name="Normal 19" xfId="516"/>
    <cellStyle name="Normal 19 2" xfId="1281"/>
    <cellStyle name="Normal 2" xfId="517"/>
    <cellStyle name="Normal 2 2" xfId="518"/>
    <cellStyle name="Normal 2 2 2" xfId="519"/>
    <cellStyle name="Normal 2 2 2 2" xfId="779"/>
    <cellStyle name="Normal 2 2 2 2 2" xfId="833"/>
    <cellStyle name="Normal 2 2 2 2 2 2" xfId="1338"/>
    <cellStyle name="Normal 2 2 2 2 3" xfId="881"/>
    <cellStyle name="Normal 2 2 2 2 3 2" xfId="1386"/>
    <cellStyle name="Normal 2 2 2 2 4" xfId="929"/>
    <cellStyle name="Normal 2 2 2 2 4 2" xfId="1434"/>
    <cellStyle name="Normal 2 2 2 2 5" xfId="1106"/>
    <cellStyle name="Normal 2 2 2 3" xfId="737"/>
    <cellStyle name="Normal 2 2 2 4" xfId="1000"/>
    <cellStyle name="Normal 2 2 2 4 2" xfId="1463"/>
    <cellStyle name="Normal 2 2 2 5" xfId="963"/>
    <cellStyle name="Normal 2 2 2 6" xfId="1042"/>
    <cellStyle name="Normal 2 2 2 6 2" xfId="1499"/>
    <cellStyle name="Normal 2 2 2 7" xfId="649"/>
    <cellStyle name="Normal 2 2 3" xfId="520"/>
    <cellStyle name="Normal 2 2 3 2" xfId="780"/>
    <cellStyle name="Normal 2 2 3 2 2" xfId="834"/>
    <cellStyle name="Normal 2 2 3 2 2 2" xfId="1339"/>
    <cellStyle name="Normal 2 2 3 2 3" xfId="882"/>
    <cellStyle name="Normal 2 2 3 2 3 2" xfId="1387"/>
    <cellStyle name="Normal 2 2 3 2 4" xfId="930"/>
    <cellStyle name="Normal 2 2 3 2 4 2" xfId="1435"/>
    <cellStyle name="Normal 2 2 3 2 5" xfId="1105"/>
    <cellStyle name="Normal 2 2 3 3" xfId="738"/>
    <cellStyle name="Normal 2 2 3 4" xfId="1001"/>
    <cellStyle name="Normal 2 2 3 4 2" xfId="1464"/>
    <cellStyle name="Normal 2 2 3 5" xfId="964"/>
    <cellStyle name="Normal 2 2 3 6" xfId="1043"/>
    <cellStyle name="Normal 2 2 3 6 2" xfId="1500"/>
    <cellStyle name="Normal 2 2 3 7" xfId="650"/>
    <cellStyle name="Normal 2 2 4" xfId="736"/>
    <cellStyle name="Normal 2 2 5" xfId="685"/>
    <cellStyle name="Normal 2 2 6" xfId="1162"/>
    <cellStyle name="Normal 2 2 7" xfId="1537"/>
    <cellStyle name="Normal 2 3" xfId="521"/>
    <cellStyle name="Normal 2 3 2" xfId="522"/>
    <cellStyle name="Normal 2 3 2 2" xfId="781"/>
    <cellStyle name="Normal 2 3 2 2 2" xfId="835"/>
    <cellStyle name="Normal 2 3 2 2 2 2" xfId="1340"/>
    <cellStyle name="Normal 2 3 2 2 3" xfId="883"/>
    <cellStyle name="Normal 2 3 2 2 3 2" xfId="1388"/>
    <cellStyle name="Normal 2 3 2 2 4" xfId="931"/>
    <cellStyle name="Normal 2 3 2 2 4 2" xfId="1436"/>
    <cellStyle name="Normal 2 3 2 2 5" xfId="1104"/>
    <cellStyle name="Normal 2 3 2 3" xfId="739"/>
    <cellStyle name="Normal 2 3 2 4" xfId="1002"/>
    <cellStyle name="Normal 2 3 2 4 2" xfId="1465"/>
    <cellStyle name="Normal 2 3 2 5" xfId="965"/>
    <cellStyle name="Normal 2 3 2 6" xfId="1044"/>
    <cellStyle name="Normal 2 3 2 6 2" xfId="1501"/>
    <cellStyle name="Normal 2 3 2 7" xfId="651"/>
    <cellStyle name="Normal 2 4" xfId="523"/>
    <cellStyle name="Normal 2 4 2" xfId="524"/>
    <cellStyle name="Normal 2 4 2 2" xfId="782"/>
    <cellStyle name="Normal 2 4 2 2 2" xfId="836"/>
    <cellStyle name="Normal 2 4 2 2 2 2" xfId="1341"/>
    <cellStyle name="Normal 2 4 2 2 3" xfId="884"/>
    <cellStyle name="Normal 2 4 2 2 3 2" xfId="1389"/>
    <cellStyle name="Normal 2 4 2 2 4" xfId="932"/>
    <cellStyle name="Normal 2 4 2 2 4 2" xfId="1437"/>
    <cellStyle name="Normal 2 4 2 2 5" xfId="1103"/>
    <cellStyle name="Normal 2 4 2 3" xfId="740"/>
    <cellStyle name="Normal 2 4 2 4" xfId="1003"/>
    <cellStyle name="Normal 2 4 2 4 2" xfId="1466"/>
    <cellStyle name="Normal 2 4 2 5" xfId="966"/>
    <cellStyle name="Normal 2 4 2 6" xfId="1045"/>
    <cellStyle name="Normal 2 4 2 6 2" xfId="1502"/>
    <cellStyle name="Normal 2 4 2 7" xfId="652"/>
    <cellStyle name="Normal 2 5" xfId="525"/>
    <cellStyle name="Normal 2 5 2" xfId="1004"/>
    <cellStyle name="Normal 2 5 3" xfId="967"/>
    <cellStyle name="Normal 2 5 4" xfId="1046"/>
    <cellStyle name="Normal 2 5 5" xfId="653"/>
    <cellStyle name="Normal 2 6" xfId="735"/>
    <cellStyle name="Normal 2 7" xfId="684"/>
    <cellStyle name="Normal 2 8" xfId="1161"/>
    <cellStyle name="Normal 2 9" xfId="1536"/>
    <cellStyle name="Normal 20" xfId="902"/>
    <cellStyle name="Normal 20 2" xfId="1407"/>
    <cellStyle name="Normal 21" xfId="637"/>
    <cellStyle name="Normal 22" xfId="1030"/>
    <cellStyle name="Normal 22 2" xfId="1490"/>
    <cellStyle name="Normal 23" xfId="526"/>
    <cellStyle name="Normal 23 2" xfId="1282"/>
    <cellStyle name="Normal 24" xfId="635"/>
    <cellStyle name="Normal 24 2" xfId="1534"/>
    <cellStyle name="Normal 25" xfId="1071"/>
    <cellStyle name="Normal 3" xfId="527"/>
    <cellStyle name="Normal 3 2" xfId="528"/>
    <cellStyle name="Normal 3 2 10" xfId="1047"/>
    <cellStyle name="Normal 3 2 10 2" xfId="1503"/>
    <cellStyle name="Normal 3 2 11" xfId="529"/>
    <cellStyle name="Normal 3 2 12" xfId="654"/>
    <cellStyle name="Normal 3 2 12 2" xfId="1542"/>
    <cellStyle name="Normal 3 2 13" xfId="1073"/>
    <cellStyle name="Normal 3 2 2" xfId="720"/>
    <cellStyle name="Normal 3 2 2 2" xfId="824"/>
    <cellStyle name="Normal 3 2 2 2 2" xfId="1329"/>
    <cellStyle name="Normal 3 2 2 3" xfId="872"/>
    <cellStyle name="Normal 3 2 2 3 2" xfId="1377"/>
    <cellStyle name="Normal 3 2 2 4" xfId="920"/>
    <cellStyle name="Normal 3 2 2 4 2" xfId="1425"/>
    <cellStyle name="Normal 3 2 2 5" xfId="1300"/>
    <cellStyle name="Normal 3 2 2 6" xfId="1075"/>
    <cellStyle name="Normal 3 2 3" xfId="742"/>
    <cellStyle name="Normal 3 2 3 2" xfId="1302"/>
    <cellStyle name="Normal 3 2 3 3" xfId="1158"/>
    <cellStyle name="Normal 3 2 4" xfId="710"/>
    <cellStyle name="Normal 3 2 4 2" xfId="1165"/>
    <cellStyle name="Normal 3 2 5" xfId="815"/>
    <cellStyle name="Normal 3 2 5 2" xfId="1320"/>
    <cellStyle name="Normal 3 2 6" xfId="863"/>
    <cellStyle name="Normal 3 2 6 2" xfId="1368"/>
    <cellStyle name="Normal 3 2 7" xfId="911"/>
    <cellStyle name="Normal 3 2 7 2" xfId="1416"/>
    <cellStyle name="Normal 3 2 8" xfId="1005"/>
    <cellStyle name="Normal 3 2 8 2" xfId="1467"/>
    <cellStyle name="Normal 3 2 9" xfId="968"/>
    <cellStyle name="Normal 3 3" xfId="530"/>
    <cellStyle name="Normal 3 3 2" xfId="784"/>
    <cellStyle name="Normal 3 3 3" xfId="743"/>
    <cellStyle name="Normal 3 4" xfId="531"/>
    <cellStyle name="Normal 3 4 2" xfId="785"/>
    <cellStyle name="Normal 3 4 2 2" xfId="837"/>
    <cellStyle name="Normal 3 4 2 2 2" xfId="1342"/>
    <cellStyle name="Normal 3 4 2 3" xfId="885"/>
    <cellStyle name="Normal 3 4 2 3 2" xfId="1390"/>
    <cellStyle name="Normal 3 4 2 4" xfId="933"/>
    <cellStyle name="Normal 3 4 2 4 2" xfId="1438"/>
    <cellStyle name="Normal 3 4 2 5" xfId="1102"/>
    <cellStyle name="Normal 3 4 3" xfId="744"/>
    <cellStyle name="Normal 3 4 4" xfId="1006"/>
    <cellStyle name="Normal 3 4 4 2" xfId="1468"/>
    <cellStyle name="Normal 3 4 5" xfId="969"/>
    <cellStyle name="Normal 3 4 6" xfId="1048"/>
    <cellStyle name="Normal 3 4 6 2" xfId="1504"/>
    <cellStyle name="Normal 3 4 7" xfId="655"/>
    <cellStyle name="Normal 3 5" xfId="741"/>
    <cellStyle name="Normal 3 5 2" xfId="1301"/>
    <cellStyle name="Normal 3 5 3" xfId="1074"/>
    <cellStyle name="Normal 3 6" xfId="783"/>
    <cellStyle name="Normal 3 6 2" xfId="1308"/>
    <cellStyle name="Normal 3 6 3" xfId="1155"/>
    <cellStyle name="Normal 3 7" xfId="686"/>
    <cellStyle name="Normal 3 8" xfId="532"/>
    <cellStyle name="Normal 3 8 2" xfId="533"/>
    <cellStyle name="Normal 3 8 2 2" xfId="534"/>
    <cellStyle name="Normal 3 8 2 2 2" xfId="788"/>
    <cellStyle name="Normal 3 8 2 2 2 2" xfId="840"/>
    <cellStyle name="Normal 3 8 2 2 2 2 2" xfId="1345"/>
    <cellStyle name="Normal 3 8 2 2 2 3" xfId="888"/>
    <cellStyle name="Normal 3 8 2 2 2 3 2" xfId="1393"/>
    <cellStyle name="Normal 3 8 2 2 2 4" xfId="936"/>
    <cellStyle name="Normal 3 8 2 2 2 4 2" xfId="1441"/>
    <cellStyle name="Normal 3 8 2 2 2 5" xfId="1099"/>
    <cellStyle name="Normal 3 8 2 2 3" xfId="747"/>
    <cellStyle name="Normal 3 8 2 2 4" xfId="1009"/>
    <cellStyle name="Normal 3 8 2 2 4 2" xfId="1471"/>
    <cellStyle name="Normal 3 8 2 2 5" xfId="972"/>
    <cellStyle name="Normal 3 8 2 2 6" xfId="1051"/>
    <cellStyle name="Normal 3 8 2 2 6 2" xfId="1507"/>
    <cellStyle name="Normal 3 8 2 2 7" xfId="658"/>
    <cellStyle name="Normal 3 8 2 3" xfId="787"/>
    <cellStyle name="Normal 3 8 2 3 2" xfId="839"/>
    <cellStyle name="Normal 3 8 2 3 2 2" xfId="1344"/>
    <cellStyle name="Normal 3 8 2 3 3" xfId="887"/>
    <cellStyle name="Normal 3 8 2 3 3 2" xfId="1392"/>
    <cellStyle name="Normal 3 8 2 3 4" xfId="935"/>
    <cellStyle name="Normal 3 8 2 3 4 2" xfId="1440"/>
    <cellStyle name="Normal 3 8 2 3 5" xfId="1100"/>
    <cellStyle name="Normal 3 8 2 4" xfId="746"/>
    <cellStyle name="Normal 3 8 2 5" xfId="1008"/>
    <cellStyle name="Normal 3 8 2 5 2" xfId="1470"/>
    <cellStyle name="Normal 3 8 2 6" xfId="971"/>
    <cellStyle name="Normal 3 8 2 7" xfId="1050"/>
    <cellStyle name="Normal 3 8 2 7 2" xfId="1506"/>
    <cellStyle name="Normal 3 8 2 8" xfId="657"/>
    <cellStyle name="Normal 3 8 3" xfId="535"/>
    <cellStyle name="Normal 3 8 3 2" xfId="789"/>
    <cellStyle name="Normal 3 8 3 2 2" xfId="841"/>
    <cellStyle name="Normal 3 8 3 2 2 2" xfId="1346"/>
    <cellStyle name="Normal 3 8 3 2 3" xfId="889"/>
    <cellStyle name="Normal 3 8 3 2 3 2" xfId="1394"/>
    <cellStyle name="Normal 3 8 3 2 4" xfId="937"/>
    <cellStyle name="Normal 3 8 3 2 4 2" xfId="1442"/>
    <cellStyle name="Normal 3 8 3 2 5" xfId="1098"/>
    <cellStyle name="Normal 3 8 3 3" xfId="748"/>
    <cellStyle name="Normal 3 8 3 4" xfId="1010"/>
    <cellStyle name="Normal 3 8 3 4 2" xfId="1472"/>
    <cellStyle name="Normal 3 8 3 5" xfId="973"/>
    <cellStyle name="Normal 3 8 3 6" xfId="1052"/>
    <cellStyle name="Normal 3 8 3 6 2" xfId="1508"/>
    <cellStyle name="Normal 3 8 3 7" xfId="659"/>
    <cellStyle name="Normal 3 8 4" xfId="786"/>
    <cellStyle name="Normal 3 8 4 2" xfId="838"/>
    <cellStyle name="Normal 3 8 4 2 2" xfId="1343"/>
    <cellStyle name="Normal 3 8 4 3" xfId="886"/>
    <cellStyle name="Normal 3 8 4 3 2" xfId="1391"/>
    <cellStyle name="Normal 3 8 4 4" xfId="934"/>
    <cellStyle name="Normal 3 8 4 4 2" xfId="1439"/>
    <cellStyle name="Normal 3 8 4 5" xfId="1101"/>
    <cellStyle name="Normal 3 8 5" xfId="745"/>
    <cellStyle name="Normal 3 8 6" xfId="1007"/>
    <cellStyle name="Normal 3 8 6 2" xfId="1469"/>
    <cellStyle name="Normal 3 8 7" xfId="970"/>
    <cellStyle name="Normal 3 8 8" xfId="1049"/>
    <cellStyle name="Normal 3 8 8 2" xfId="1505"/>
    <cellStyle name="Normal 3 8 9" xfId="656"/>
    <cellStyle name="Normal 3 9" xfId="1538"/>
    <cellStyle name="Normal 4" xfId="536"/>
    <cellStyle name="Normal 4 2" xfId="537"/>
    <cellStyle name="Normal 4 2 2" xfId="750"/>
    <cellStyle name="Normal 4 2 2 2" xfId="1303"/>
    <cellStyle name="Normal 4 2 2 3" xfId="1097"/>
    <cellStyle name="Normal 4 2 3" xfId="790"/>
    <cellStyle name="Normal 4 2 3 2" xfId="842"/>
    <cellStyle name="Normal 4 2 3 2 2" xfId="1347"/>
    <cellStyle name="Normal 4 2 3 3" xfId="890"/>
    <cellStyle name="Normal 4 2 3 3 2" xfId="1395"/>
    <cellStyle name="Normal 4 2 3 4" xfId="938"/>
    <cellStyle name="Normal 4 2 3 4 2" xfId="1443"/>
    <cellStyle name="Normal 4 2 3 5" xfId="1309"/>
    <cellStyle name="Normal 4 2 4" xfId="704"/>
    <cellStyle name="Normal 4 2 5" xfId="1011"/>
    <cellStyle name="Normal 4 2 5 2" xfId="1473"/>
    <cellStyle name="Normal 4 2 6" xfId="974"/>
    <cellStyle name="Normal 4 2 7" xfId="1053"/>
    <cellStyle name="Normal 4 2 7 2" xfId="1509"/>
    <cellStyle name="Normal 4 2 8" xfId="660"/>
    <cellStyle name="Normal 4 3" xfId="538"/>
    <cellStyle name="Normal 4 4" xfId="539"/>
    <cellStyle name="Normal 4 4 2" xfId="791"/>
    <cellStyle name="Normal 4 4 2 2" xfId="843"/>
    <cellStyle name="Normal 4 4 2 2 2" xfId="1348"/>
    <cellStyle name="Normal 4 4 2 3" xfId="891"/>
    <cellStyle name="Normal 4 4 2 3 2" xfId="1396"/>
    <cellStyle name="Normal 4 4 2 4" xfId="939"/>
    <cellStyle name="Normal 4 4 2 4 2" xfId="1444"/>
    <cellStyle name="Normal 4 4 2 5" xfId="1096"/>
    <cellStyle name="Normal 4 4 3" xfId="751"/>
    <cellStyle name="Normal 4 4 4" xfId="1012"/>
    <cellStyle name="Normal 4 4 4 2" xfId="1474"/>
    <cellStyle name="Normal 4 4 5" xfId="975"/>
    <cellStyle name="Normal 4 4 6" xfId="1054"/>
    <cellStyle name="Normal 4 4 6 2" xfId="1510"/>
    <cellStyle name="Normal 4 4 7" xfId="661"/>
    <cellStyle name="Normal 4 5" xfId="749"/>
    <cellStyle name="Normal 4 6" xfId="687"/>
    <cellStyle name="Normal 4 7" xfId="1163"/>
    <cellStyle name="Normal 4 8" xfId="1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53"/>
    <cellStyle name="Normal 5 2 3" xfId="793"/>
    <cellStyle name="Normal 5 2 4" xfId="703"/>
    <cellStyle name="Normal 5 3" xfId="550"/>
    <cellStyle name="Normal 5 3 2" xfId="794"/>
    <cellStyle name="Normal 5 3 2 2" xfId="844"/>
    <cellStyle name="Normal 5 3 2 2 2" xfId="1349"/>
    <cellStyle name="Normal 5 3 2 3" xfId="892"/>
    <cellStyle name="Normal 5 3 2 3 2" xfId="1397"/>
    <cellStyle name="Normal 5 3 2 4" xfId="940"/>
    <cellStyle name="Normal 5 3 2 4 2" xfId="1445"/>
    <cellStyle name="Normal 5 3 2 5" xfId="1095"/>
    <cellStyle name="Normal 5 3 3" xfId="754"/>
    <cellStyle name="Normal 5 3 4" xfId="1013"/>
    <cellStyle name="Normal 5 3 4 2" xfId="1475"/>
    <cellStyle name="Normal 5 3 5" xfId="976"/>
    <cellStyle name="Normal 5 3 6" xfId="1055"/>
    <cellStyle name="Normal 5 3 6 2" xfId="1511"/>
    <cellStyle name="Normal 5 3 7" xfId="662"/>
    <cellStyle name="Normal 5 4" xfId="752"/>
    <cellStyle name="Normal 5 4 2" xfId="1304"/>
    <cellStyle name="Normal 5 4 3" xfId="1076"/>
    <cellStyle name="Normal 5 5" xfId="792"/>
    <cellStyle name="Normal 5 5 2" xfId="1310"/>
    <cellStyle name="Normal 5 5 3" xfId="1156"/>
    <cellStyle name="Normal 5 6" xfId="688"/>
    <cellStyle name="Normal 5 7" xfId="154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77"/>
    <cellStyle name="Normal 6 11" xfId="1056"/>
    <cellStyle name="Normal 6 11 2" xfId="1512"/>
    <cellStyle name="Normal 6 12" xfId="663"/>
    <cellStyle name="Normal 6 12 2" xfId="1541"/>
    <cellStyle name="Normal 6 2" xfId="565"/>
    <cellStyle name="Normal 6 2 2" xfId="719"/>
    <cellStyle name="Normal 6 2 2 2" xfId="1299"/>
    <cellStyle name="Normal 6 2 2 3" xfId="1093"/>
    <cellStyle name="Normal 6 2 3" xfId="756"/>
    <cellStyle name="Normal 6 2 4" xfId="795"/>
    <cellStyle name="Normal 6 2 4 2" xfId="845"/>
    <cellStyle name="Normal 6 2 4 2 2" xfId="1350"/>
    <cellStyle name="Normal 6 2 4 3" xfId="893"/>
    <cellStyle name="Normal 6 2 4 3 2" xfId="1398"/>
    <cellStyle name="Normal 6 2 4 4" xfId="941"/>
    <cellStyle name="Normal 6 2 4 4 2" xfId="1446"/>
    <cellStyle name="Normal 6 2 4 5" xfId="1311"/>
    <cellStyle name="Normal 6 2 5" xfId="709"/>
    <cellStyle name="Normal 6 2 6" xfId="1015"/>
    <cellStyle name="Normal 6 2 6 2" xfId="1477"/>
    <cellStyle name="Normal 6 2 7" xfId="978"/>
    <cellStyle name="Normal 6 2 8" xfId="1057"/>
    <cellStyle name="Normal 6 2 8 2" xfId="1513"/>
    <cellStyle name="Normal 6 2 9" xfId="664"/>
    <cellStyle name="Normal 6 3" xfId="566"/>
    <cellStyle name="Normal 6 3 2" xfId="757"/>
    <cellStyle name="Normal 6 3 3" xfId="711"/>
    <cellStyle name="Normal 6 3 3 2" xfId="1291"/>
    <cellStyle name="Normal 6 3 4" xfId="816"/>
    <cellStyle name="Normal 6 3 4 2" xfId="1321"/>
    <cellStyle name="Normal 6 3 5" xfId="864"/>
    <cellStyle name="Normal 6 3 5 2" xfId="1369"/>
    <cellStyle name="Normal 6 3 6" xfId="912"/>
    <cellStyle name="Normal 6 3 6 2" xfId="1417"/>
    <cellStyle name="Normal 6 4" xfId="755"/>
    <cellStyle name="Normal 6 4 2" xfId="1305"/>
    <cellStyle name="Normal 6 4 3" xfId="1077"/>
    <cellStyle name="Normal 6 5" xfId="677"/>
    <cellStyle name="Normal 6 5 2" xfId="1094"/>
    <cellStyle name="Normal 6 6" xfId="807"/>
    <cellStyle name="Normal 6 6 2" xfId="1312"/>
    <cellStyle name="Normal 6 6 3" xfId="1157"/>
    <cellStyle name="Normal 6 7" xfId="855"/>
    <cellStyle name="Normal 6 7 2" xfId="1360"/>
    <cellStyle name="Normal 6 7 3" xfId="1164"/>
    <cellStyle name="Normal 6 8" xfId="903"/>
    <cellStyle name="Normal 6 8 2" xfId="1408"/>
    <cellStyle name="Normal 6 9" xfId="1014"/>
    <cellStyle name="Normal 6 9 2" xfId="1476"/>
    <cellStyle name="Normal 7" xfId="567"/>
    <cellStyle name="Normal 7 2" xfId="568"/>
    <cellStyle name="Normal 7 2 10" xfId="1058"/>
    <cellStyle name="Normal 7 2 11" xfId="665"/>
    <cellStyle name="Normal 7 2 2" xfId="759"/>
    <cellStyle name="Normal 7 2 2 2" xfId="1306"/>
    <cellStyle name="Normal 7 2 2 3" xfId="1092"/>
    <cellStyle name="Normal 7 2 3" xfId="796"/>
    <cellStyle name="Normal 7 2 4" xfId="715"/>
    <cellStyle name="Normal 7 2 4 2" xfId="1295"/>
    <cellStyle name="Normal 7 2 5" xfId="820"/>
    <cellStyle name="Normal 7 2 5 2" xfId="1325"/>
    <cellStyle name="Normal 7 2 6" xfId="868"/>
    <cellStyle name="Normal 7 2 6 2" xfId="1373"/>
    <cellStyle name="Normal 7 2 7" xfId="916"/>
    <cellStyle name="Normal 7 2 7 2" xfId="1421"/>
    <cellStyle name="Normal 7 2 8" xfId="1016"/>
    <cellStyle name="Normal 7 2 9" xfId="979"/>
    <cellStyle name="Normal 7 3" xfId="758"/>
    <cellStyle name="Normal 7 4" xfId="705"/>
    <cellStyle name="Normal 7 4 2" xfId="1287"/>
    <cellStyle name="Normal 7 5" xfId="811"/>
    <cellStyle name="Normal 7 5 2" xfId="1316"/>
    <cellStyle name="Normal 7 6" xfId="859"/>
    <cellStyle name="Normal 7 6 2" xfId="1364"/>
    <cellStyle name="Normal 7 7" xfId="907"/>
    <cellStyle name="Normal 7 7 2" xfId="1412"/>
    <cellStyle name="Normal 8" xfId="569"/>
    <cellStyle name="Normal 8 2" xfId="1025"/>
    <cellStyle name="Normal 8 2 2" xfId="1486"/>
    <cellStyle name="Normal 8 2 3" xfId="1091"/>
    <cellStyle name="Normal 8 3" xfId="980"/>
    <cellStyle name="Normal 8 4" xfId="1067"/>
    <cellStyle name="Normal 8 4 2" xfId="1522"/>
    <cellStyle name="Normal 8 4 3" xfId="1166"/>
    <cellStyle name="Normal 8 5" xfId="676"/>
    <cellStyle name="Normal 8 6" xfId="634"/>
    <cellStyle name="Normal 8 7" xfId="633"/>
    <cellStyle name="Normal 9" xfId="592"/>
    <cellStyle name="Normal 9 2" xfId="1026"/>
    <cellStyle name="Normal 9 2 2" xfId="1533"/>
    <cellStyle name="Normal 9 3" xfId="989"/>
    <cellStyle name="Normal 9 3 2" xfId="1455"/>
    <cellStyle name="Normal 9 4" xfId="721"/>
    <cellStyle name="Normal_Sheet1" xfId="570"/>
    <cellStyle name="Note 2" xfId="571"/>
    <cellStyle name="Note 2 2" xfId="1090"/>
    <cellStyle name="Note 2 3" xfId="1153"/>
    <cellStyle name="Note 2 4" xfId="631"/>
    <cellStyle name="Output 2" xfId="572"/>
    <cellStyle name="Output 2 2" xfId="1089"/>
    <cellStyle name="Output 2 3" xfId="632"/>
    <cellStyle name="Percent 2" xfId="573"/>
    <cellStyle name="Pourcentage 2" xfId="702"/>
    <cellStyle name="Pourcentage 2 2" xfId="714"/>
    <cellStyle name="Pourcentage 2 2 2" xfId="819"/>
    <cellStyle name="Pourcentage 2 2 2 2" xfId="1324"/>
    <cellStyle name="Pourcentage 2 2 3" xfId="867"/>
    <cellStyle name="Pourcentage 2 2 3 2" xfId="1372"/>
    <cellStyle name="Pourcentage 2 2 4" xfId="915"/>
    <cellStyle name="Pourcentage 2 2 4 2" xfId="1420"/>
    <cellStyle name="Pourcentage 2 2 5" xfId="1294"/>
    <cellStyle name="Pourcentage 2 3" xfId="810"/>
    <cellStyle name="Pourcentage 2 3 2" xfId="1315"/>
    <cellStyle name="Pourcentage 2 4" xfId="858"/>
    <cellStyle name="Pourcentage 2 4 2" xfId="1363"/>
    <cellStyle name="Pourcentage 2 5" xfId="906"/>
    <cellStyle name="Pourcentage 2 5 2" xfId="1411"/>
    <cellStyle name="Pourcentage 2 6" xfId="1286"/>
    <cellStyle name="Pourcentage 3" xfId="708"/>
    <cellStyle name="Pourcentage 3 2" xfId="718"/>
    <cellStyle name="Pourcentage 3 2 2" xfId="823"/>
    <cellStyle name="Pourcentage 3 2 2 2" xfId="1328"/>
    <cellStyle name="Pourcentage 3 2 3" xfId="871"/>
    <cellStyle name="Pourcentage 3 2 3 2" xfId="1376"/>
    <cellStyle name="Pourcentage 3 2 4" xfId="919"/>
    <cellStyle name="Pourcentage 3 2 4 2" xfId="1424"/>
    <cellStyle name="Pourcentage 3 2 5" xfId="1298"/>
    <cellStyle name="Pourcentage 3 3" xfId="814"/>
    <cellStyle name="Pourcentage 3 3 2" xfId="1319"/>
    <cellStyle name="Pourcentage 3 4" xfId="862"/>
    <cellStyle name="Pourcentage 3 4 2" xfId="1367"/>
    <cellStyle name="Pourcentage 3 5" xfId="910"/>
    <cellStyle name="Pourcentage 3 5 2" xfId="1415"/>
    <cellStyle name="Pourcentage 3 6" xfId="1290"/>
    <cellStyle name="Result" xfId="689"/>
    <cellStyle name="Result2" xfId="690"/>
    <cellStyle name="Standard 3" xfId="574"/>
    <cellStyle name="Standard 4" xfId="575"/>
    <cellStyle name="Standard 4 10" xfId="666"/>
    <cellStyle name="Standard 4 2" xfId="576"/>
    <cellStyle name="Standard 4 2 2" xfId="577"/>
    <cellStyle name="Standard 4 2 2 2" xfId="578"/>
    <cellStyle name="Standard 4 2 2 2 2" xfId="800"/>
    <cellStyle name="Standard 4 2 2 2 2 2" xfId="849"/>
    <cellStyle name="Standard 4 2 2 2 2 2 2" xfId="1354"/>
    <cellStyle name="Standard 4 2 2 2 2 3" xfId="897"/>
    <cellStyle name="Standard 4 2 2 2 2 3 2" xfId="1402"/>
    <cellStyle name="Standard 4 2 2 2 2 4" xfId="945"/>
    <cellStyle name="Standard 4 2 2 2 2 4 2" xfId="1450"/>
    <cellStyle name="Standard 4 2 2 2 2 5" xfId="1085"/>
    <cellStyle name="Standard 4 2 2 2 3" xfId="763"/>
    <cellStyle name="Standard 4 2 2 2 4" xfId="1020"/>
    <cellStyle name="Standard 4 2 2 2 4 2" xfId="1481"/>
    <cellStyle name="Standard 4 2 2 2 5" xfId="984"/>
    <cellStyle name="Standard 4 2 2 2 6" xfId="1062"/>
    <cellStyle name="Standard 4 2 2 2 6 2" xfId="1517"/>
    <cellStyle name="Standard 4 2 2 2 7" xfId="669"/>
    <cellStyle name="Standard 4 2 2 3" xfId="799"/>
    <cellStyle name="Standard 4 2 2 3 2" xfId="848"/>
    <cellStyle name="Standard 4 2 2 3 2 2" xfId="1353"/>
    <cellStyle name="Standard 4 2 2 3 3" xfId="896"/>
    <cellStyle name="Standard 4 2 2 3 3 2" xfId="1401"/>
    <cellStyle name="Standard 4 2 2 3 4" xfId="944"/>
    <cellStyle name="Standard 4 2 2 3 4 2" xfId="1449"/>
    <cellStyle name="Standard 4 2 2 3 5" xfId="1086"/>
    <cellStyle name="Standard 4 2 2 4" xfId="762"/>
    <cellStyle name="Standard 4 2 2 5" xfId="1019"/>
    <cellStyle name="Standard 4 2 2 5 2" xfId="1480"/>
    <cellStyle name="Standard 4 2 2 6" xfId="983"/>
    <cellStyle name="Standard 4 2 2 7" xfId="1061"/>
    <cellStyle name="Standard 4 2 2 7 2" xfId="1516"/>
    <cellStyle name="Standard 4 2 2 8" xfId="668"/>
    <cellStyle name="Standard 4 2 3" xfId="579"/>
    <cellStyle name="Standard 4 2 3 2" xfId="801"/>
    <cellStyle name="Standard 4 2 3 2 2" xfId="850"/>
    <cellStyle name="Standard 4 2 3 2 2 2" xfId="1355"/>
    <cellStyle name="Standard 4 2 3 2 3" xfId="898"/>
    <cellStyle name="Standard 4 2 3 2 3 2" xfId="1403"/>
    <cellStyle name="Standard 4 2 3 2 4" xfId="946"/>
    <cellStyle name="Standard 4 2 3 2 4 2" xfId="1451"/>
    <cellStyle name="Standard 4 2 3 2 5" xfId="1084"/>
    <cellStyle name="Standard 4 2 3 3" xfId="764"/>
    <cellStyle name="Standard 4 2 3 4" xfId="1021"/>
    <cellStyle name="Standard 4 2 3 4 2" xfId="1482"/>
    <cellStyle name="Standard 4 2 3 5" xfId="985"/>
    <cellStyle name="Standard 4 2 3 6" xfId="1063"/>
    <cellStyle name="Standard 4 2 3 6 2" xfId="1518"/>
    <cellStyle name="Standard 4 2 3 7" xfId="670"/>
    <cellStyle name="Standard 4 2 4" xfId="798"/>
    <cellStyle name="Standard 4 2 4 2" xfId="847"/>
    <cellStyle name="Standard 4 2 4 2 2" xfId="1352"/>
    <cellStyle name="Standard 4 2 4 3" xfId="895"/>
    <cellStyle name="Standard 4 2 4 3 2" xfId="1400"/>
    <cellStyle name="Standard 4 2 4 4" xfId="943"/>
    <cellStyle name="Standard 4 2 4 4 2" xfId="1448"/>
    <cellStyle name="Standard 4 2 4 5" xfId="1087"/>
    <cellStyle name="Standard 4 2 5" xfId="761"/>
    <cellStyle name="Standard 4 2 6" xfId="1018"/>
    <cellStyle name="Standard 4 2 6 2" xfId="1479"/>
    <cellStyle name="Standard 4 2 7" xfId="982"/>
    <cellStyle name="Standard 4 2 8" xfId="1060"/>
    <cellStyle name="Standard 4 2 8 2" xfId="1515"/>
    <cellStyle name="Standard 4 2 9" xfId="667"/>
    <cellStyle name="Standard 4 3" xfId="580"/>
    <cellStyle name="Standard 4 3 2" xfId="581"/>
    <cellStyle name="Standard 4 3 2 2" xfId="803"/>
    <cellStyle name="Standard 4 3 2 2 2" xfId="852"/>
    <cellStyle name="Standard 4 3 2 2 2 2" xfId="1357"/>
    <cellStyle name="Standard 4 3 2 2 3" xfId="900"/>
    <cellStyle name="Standard 4 3 2 2 3 2" xfId="1405"/>
    <cellStyle name="Standard 4 3 2 2 4" xfId="948"/>
    <cellStyle name="Standard 4 3 2 2 4 2" xfId="1453"/>
    <cellStyle name="Standard 4 3 2 2 5" xfId="1082"/>
    <cellStyle name="Standard 4 3 2 3" xfId="766"/>
    <cellStyle name="Standard 4 3 2 4" xfId="1023"/>
    <cellStyle name="Standard 4 3 2 4 2" xfId="1484"/>
    <cellStyle name="Standard 4 3 2 5" xfId="987"/>
    <cellStyle name="Standard 4 3 2 6" xfId="1065"/>
    <cellStyle name="Standard 4 3 2 6 2" xfId="1520"/>
    <cellStyle name="Standard 4 3 2 7" xfId="672"/>
    <cellStyle name="Standard 4 3 3" xfId="802"/>
    <cellStyle name="Standard 4 3 3 2" xfId="851"/>
    <cellStyle name="Standard 4 3 3 2 2" xfId="1356"/>
    <cellStyle name="Standard 4 3 3 3" xfId="899"/>
    <cellStyle name="Standard 4 3 3 3 2" xfId="1404"/>
    <cellStyle name="Standard 4 3 3 4" xfId="947"/>
    <cellStyle name="Standard 4 3 3 4 2" xfId="1452"/>
    <cellStyle name="Standard 4 3 3 5" xfId="1083"/>
    <cellStyle name="Standard 4 3 4" xfId="765"/>
    <cellStyle name="Standard 4 3 5" xfId="1022"/>
    <cellStyle name="Standard 4 3 5 2" xfId="1483"/>
    <cellStyle name="Standard 4 3 6" xfId="986"/>
    <cellStyle name="Standard 4 3 7" xfId="1064"/>
    <cellStyle name="Standard 4 3 7 2" xfId="1519"/>
    <cellStyle name="Standard 4 3 8" xfId="671"/>
    <cellStyle name="Standard 4 4" xfId="582"/>
    <cellStyle name="Standard 4 4 2" xfId="804"/>
    <cellStyle name="Standard 4 4 2 2" xfId="853"/>
    <cellStyle name="Standard 4 4 2 2 2" xfId="1358"/>
    <cellStyle name="Standard 4 4 2 3" xfId="901"/>
    <cellStyle name="Standard 4 4 2 3 2" xfId="1406"/>
    <cellStyle name="Standard 4 4 2 4" xfId="949"/>
    <cellStyle name="Standard 4 4 2 4 2" xfId="1454"/>
    <cellStyle name="Standard 4 4 2 5" xfId="1081"/>
    <cellStyle name="Standard 4 4 3" xfId="767"/>
    <cellStyle name="Standard 4 4 4" xfId="1024"/>
    <cellStyle name="Standard 4 4 4 2" xfId="1485"/>
    <cellStyle name="Standard 4 4 5" xfId="988"/>
    <cellStyle name="Standard 4 4 6" xfId="1066"/>
    <cellStyle name="Standard 4 4 6 2" xfId="1521"/>
    <cellStyle name="Standard 4 4 7" xfId="673"/>
    <cellStyle name="Standard 4 5" xfId="797"/>
    <cellStyle name="Standard 4 5 2" xfId="846"/>
    <cellStyle name="Standard 4 5 2 2" xfId="1351"/>
    <cellStyle name="Standard 4 5 3" xfId="894"/>
    <cellStyle name="Standard 4 5 3 2" xfId="1399"/>
    <cellStyle name="Standard 4 5 4" xfId="942"/>
    <cellStyle name="Standard 4 5 4 2" xfId="1447"/>
    <cellStyle name="Standard 4 5 5" xfId="1088"/>
    <cellStyle name="Standard 4 6" xfId="760"/>
    <cellStyle name="Standard 4 7" xfId="1017"/>
    <cellStyle name="Standard 4 7 2" xfId="1478"/>
    <cellStyle name="Standard 4 8" xfId="981"/>
    <cellStyle name="Standard 4 9" xfId="1059"/>
    <cellStyle name="Standard 4 9 2" xfId="1514"/>
    <cellStyle name="Standard 6" xfId="583"/>
    <cellStyle name="Standard 6 2" xfId="1283"/>
    <cellStyle name="Title 2" xfId="584"/>
    <cellStyle name="Title 2 2" xfId="1080"/>
    <cellStyle name="Total 2" xfId="585"/>
    <cellStyle name="Total 2 2" xfId="1079"/>
    <cellStyle name="Warning Text 2" xfId="586"/>
    <cellStyle name="Warning Text 2 2" xfId="1078"/>
    <cellStyle name="표준 2" xfId="587"/>
    <cellStyle name="一般 2" xfId="1532"/>
    <cellStyle name="一般 7" xfId="588"/>
    <cellStyle name="千位分隔 2" xfId="691"/>
    <cellStyle name="常规 10" xfId="692"/>
    <cellStyle name="常规 11" xfId="693"/>
    <cellStyle name="常规 2" xfId="694"/>
    <cellStyle name="常规 3" xfId="695"/>
    <cellStyle name="常规 4" xfId="696"/>
    <cellStyle name="常规 5" xfId="697"/>
    <cellStyle name="常规 6" xfId="698"/>
    <cellStyle name="常规 6 2" xfId="707"/>
    <cellStyle name="常规 6 2 2" xfId="717"/>
    <cellStyle name="常规 6 2 2 2" xfId="822"/>
    <cellStyle name="常规 6 2 2 2 2" xfId="1327"/>
    <cellStyle name="常规 6 2 2 3" xfId="870"/>
    <cellStyle name="常规 6 2 2 3 2" xfId="1375"/>
    <cellStyle name="常规 6 2 2 4" xfId="918"/>
    <cellStyle name="常规 6 2 2 4 2" xfId="1423"/>
    <cellStyle name="常规 6 2 2 5" xfId="1297"/>
    <cellStyle name="常规 6 2 3" xfId="813"/>
    <cellStyle name="常规 6 2 3 2" xfId="1318"/>
    <cellStyle name="常规 6 2 4" xfId="861"/>
    <cellStyle name="常规 6 2 4 2" xfId="1366"/>
    <cellStyle name="常规 6 2 5" xfId="909"/>
    <cellStyle name="常规 6 2 5 2" xfId="1414"/>
    <cellStyle name="常规 6 2 6" xfId="1289"/>
    <cellStyle name="常规 6 3" xfId="713"/>
    <cellStyle name="常规 6 3 2" xfId="818"/>
    <cellStyle name="常规 6 3 2 2" xfId="1323"/>
    <cellStyle name="常规 6 3 3" xfId="866"/>
    <cellStyle name="常规 6 3 3 2" xfId="1371"/>
    <cellStyle name="常规 6 3 4" xfId="914"/>
    <cellStyle name="常规 6 3 4 2" xfId="1419"/>
    <cellStyle name="常规 6 3 5" xfId="1293"/>
    <cellStyle name="常规 6 4" xfId="809"/>
    <cellStyle name="常规 6 4 2" xfId="1314"/>
    <cellStyle name="常规 6 5" xfId="857"/>
    <cellStyle name="常规 6 5 2" xfId="1362"/>
    <cellStyle name="常规 6 6" xfId="905"/>
    <cellStyle name="常规 6 6 2" xfId="1410"/>
    <cellStyle name="常规 6 7" xfId="1072"/>
    <cellStyle name="常规 7" xfId="699"/>
    <cellStyle name="常规 8" xfId="700"/>
    <cellStyle name="常规 9" xfId="701"/>
    <cellStyle name="標準 2" xfId="589"/>
    <cellStyle name="標準 2 2" xfId="590"/>
    <cellStyle name="標準 2 3" xfId="591"/>
    <cellStyle name="標準_Sheet1" xfId="674"/>
  </cellStyles>
  <dxfs count="1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diall.com/about/sustainability/other-regulation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31"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2"/>
      <c r="B2" s="38" t="s">
        <v>870</v>
      </c>
      <c r="C2" s="36"/>
      <c r="D2" s="208"/>
      <c r="E2" s="3"/>
      <c r="F2" s="36"/>
      <c r="G2" s="34"/>
    </row>
    <row r="3" spans="1:7">
      <c r="A3" s="362"/>
      <c r="B3" s="5" t="s">
        <v>862</v>
      </c>
      <c r="C3" s="6"/>
      <c r="D3" s="209"/>
      <c r="E3" s="3"/>
      <c r="F3" s="6"/>
      <c r="G3" s="34"/>
    </row>
    <row r="4" spans="1:7" ht="15.75">
      <c r="A4" s="362"/>
      <c r="B4" s="41" t="s">
        <v>872</v>
      </c>
      <c r="C4" s="7"/>
      <c r="D4" s="210"/>
      <c r="E4" s="3"/>
      <c r="F4" s="7"/>
      <c r="G4" s="34"/>
    </row>
    <row r="5" spans="1:7">
      <c r="A5" s="362"/>
      <c r="B5" s="40" t="s">
        <v>1063</v>
      </c>
      <c r="C5" s="4"/>
      <c r="D5" s="211"/>
      <c r="E5" s="3"/>
      <c r="F5" s="4"/>
      <c r="G5" s="34"/>
    </row>
    <row r="6" spans="1:7">
      <c r="A6" s="362"/>
      <c r="B6" s="8"/>
      <c r="C6" s="8"/>
      <c r="D6" s="212"/>
      <c r="E6" s="8"/>
      <c r="F6" s="8"/>
      <c r="G6" s="34"/>
    </row>
    <row r="7" spans="1:7">
      <c r="A7" s="362"/>
      <c r="B7" s="8"/>
      <c r="C7" s="8"/>
      <c r="D7" s="212"/>
      <c r="E7" s="8"/>
      <c r="F7" s="8"/>
      <c r="G7" s="34"/>
    </row>
    <row r="8" spans="1:7">
      <c r="A8" s="362"/>
      <c r="B8" s="8"/>
      <c r="C8" s="8"/>
      <c r="D8" s="212"/>
      <c r="E8" s="8"/>
      <c r="F8" s="8"/>
      <c r="G8" s="34"/>
    </row>
    <row r="9" spans="1:7">
      <c r="A9" s="362"/>
      <c r="B9" s="365" t="s">
        <v>873</v>
      </c>
      <c r="C9" s="365"/>
      <c r="D9" s="365"/>
      <c r="E9" s="365"/>
      <c r="F9" s="365"/>
      <c r="G9" s="34"/>
    </row>
    <row r="10" spans="1:7" ht="27" customHeight="1">
      <c r="A10" s="362"/>
      <c r="B10" s="366" t="s">
        <v>448</v>
      </c>
      <c r="C10" s="366"/>
      <c r="D10" s="366"/>
      <c r="E10" s="366"/>
      <c r="F10" s="366"/>
      <c r="G10" s="34"/>
    </row>
    <row r="11" spans="1:7" ht="27" customHeight="1">
      <c r="A11" s="362"/>
      <c r="B11" s="367"/>
      <c r="C11" s="367"/>
      <c r="D11" s="367"/>
      <c r="E11" s="367"/>
      <c r="F11" s="367"/>
      <c r="G11" s="34"/>
    </row>
    <row r="12" spans="1:7">
      <c r="A12" s="362"/>
      <c r="B12" s="42" t="s">
        <v>871</v>
      </c>
      <c r="C12" s="43" t="s">
        <v>874</v>
      </c>
      <c r="D12" s="213" t="s">
        <v>875</v>
      </c>
      <c r="E12" s="43" t="s">
        <v>628</v>
      </c>
      <c r="F12" s="43" t="s">
        <v>629</v>
      </c>
      <c r="G12" s="34"/>
    </row>
    <row r="13" spans="1:7" ht="33.75">
      <c r="A13" s="362"/>
      <c r="B13" s="2">
        <v>1</v>
      </c>
      <c r="C13" s="37" t="s">
        <v>1111</v>
      </c>
      <c r="D13" s="39" t="s">
        <v>899</v>
      </c>
      <c r="E13" s="196" t="s">
        <v>876</v>
      </c>
      <c r="F13" s="196"/>
      <c r="G13" s="34"/>
    </row>
    <row r="14" spans="1:7" ht="33.75">
      <c r="A14" s="362"/>
      <c r="B14" s="2">
        <v>2</v>
      </c>
      <c r="C14" s="37" t="s">
        <v>1111</v>
      </c>
      <c r="D14" s="39" t="s">
        <v>1048</v>
      </c>
      <c r="E14" s="196" t="s">
        <v>540</v>
      </c>
      <c r="F14" s="196" t="s">
        <v>541</v>
      </c>
      <c r="G14" s="34"/>
    </row>
    <row r="15" spans="1:7" ht="89.1" customHeight="1">
      <c r="A15" s="362"/>
      <c r="B15" s="347">
        <v>2.0099999999999998</v>
      </c>
      <c r="C15" s="359" t="s">
        <v>1111</v>
      </c>
      <c r="D15" s="368" t="s">
        <v>2358</v>
      </c>
      <c r="E15" s="197" t="s">
        <v>630</v>
      </c>
      <c r="F15" s="197" t="s">
        <v>633</v>
      </c>
      <c r="G15" s="34"/>
    </row>
    <row r="16" spans="1:7" ht="99" customHeight="1">
      <c r="A16" s="362"/>
      <c r="B16" s="348"/>
      <c r="C16" s="360"/>
      <c r="D16" s="369"/>
      <c r="E16" s="198"/>
      <c r="F16" s="198" t="s">
        <v>631</v>
      </c>
      <c r="G16" s="34"/>
    </row>
    <row r="17" spans="1:7" ht="63" customHeight="1">
      <c r="A17" s="362"/>
      <c r="B17" s="349"/>
      <c r="C17" s="361"/>
      <c r="D17" s="370"/>
      <c r="E17" s="37"/>
      <c r="F17" s="37" t="s">
        <v>632</v>
      </c>
      <c r="G17" s="34"/>
    </row>
    <row r="18" spans="1:7" ht="117" customHeight="1">
      <c r="A18" s="362"/>
      <c r="B18" s="347">
        <v>2.02</v>
      </c>
      <c r="C18" s="359" t="s">
        <v>1111</v>
      </c>
      <c r="D18" s="368" t="s">
        <v>2359</v>
      </c>
      <c r="E18" s="197" t="s">
        <v>449</v>
      </c>
      <c r="F18" s="197" t="s">
        <v>535</v>
      </c>
      <c r="G18" s="34"/>
    </row>
    <row r="19" spans="1:7" ht="71.099999999999994" customHeight="1">
      <c r="A19" s="362"/>
      <c r="B19" s="348"/>
      <c r="C19" s="360"/>
      <c r="D19" s="369"/>
      <c r="E19" s="198" t="s">
        <v>539</v>
      </c>
      <c r="F19" s="198" t="s">
        <v>450</v>
      </c>
      <c r="G19" s="34"/>
    </row>
    <row r="20" spans="1:7" ht="90.75" customHeight="1">
      <c r="A20" s="362"/>
      <c r="B20" s="348"/>
      <c r="C20" s="360"/>
      <c r="D20" s="369"/>
      <c r="E20" s="198"/>
      <c r="F20" s="198" t="s">
        <v>635</v>
      </c>
      <c r="G20" s="34"/>
    </row>
    <row r="21" spans="1:7" ht="74.25" customHeight="1">
      <c r="A21" s="362"/>
      <c r="B21" s="349"/>
      <c r="C21" s="361"/>
      <c r="D21" s="370"/>
      <c r="E21" s="37"/>
      <c r="F21" s="37" t="s">
        <v>634</v>
      </c>
      <c r="G21" s="34"/>
    </row>
    <row r="22" spans="1:7" ht="90" customHeight="1">
      <c r="A22" s="362"/>
      <c r="B22" s="353">
        <v>2.0299999999999998</v>
      </c>
      <c r="C22" s="353" t="s">
        <v>845</v>
      </c>
      <c r="D22" s="356" t="s">
        <v>2360</v>
      </c>
      <c r="E22" s="359" t="s">
        <v>447</v>
      </c>
      <c r="F22" s="197" t="s">
        <v>470</v>
      </c>
      <c r="G22" s="34"/>
    </row>
    <row r="23" spans="1:7" ht="109.5" customHeight="1">
      <c r="A23" s="362"/>
      <c r="B23" s="354"/>
      <c r="C23" s="354"/>
      <c r="D23" s="357"/>
      <c r="E23" s="360"/>
      <c r="F23" s="198" t="s">
        <v>846</v>
      </c>
      <c r="G23" s="34"/>
    </row>
    <row r="24" spans="1:7" ht="74.25" customHeight="1">
      <c r="A24" s="362"/>
      <c r="B24" s="355"/>
      <c r="C24" s="355"/>
      <c r="D24" s="358"/>
      <c r="E24" s="361"/>
      <c r="F24" s="37" t="s">
        <v>446</v>
      </c>
      <c r="G24" s="34"/>
    </row>
    <row r="25" spans="1:7" ht="72" customHeight="1">
      <c r="A25" s="362"/>
      <c r="B25" s="2" t="s">
        <v>468</v>
      </c>
      <c r="C25" s="37" t="s">
        <v>469</v>
      </c>
      <c r="D25" s="39" t="s">
        <v>2361</v>
      </c>
      <c r="E25" s="37" t="s">
        <v>2356</v>
      </c>
      <c r="F25" s="37" t="s">
        <v>471</v>
      </c>
      <c r="G25" s="34"/>
    </row>
    <row r="26" spans="1:7" ht="98.1" customHeight="1">
      <c r="A26" s="362"/>
      <c r="B26" s="350">
        <v>3</v>
      </c>
      <c r="C26" s="347" t="s">
        <v>72</v>
      </c>
      <c r="D26" s="368" t="s">
        <v>2362</v>
      </c>
      <c r="E26" s="359" t="s">
        <v>0</v>
      </c>
      <c r="F26" s="197" t="s">
        <v>66</v>
      </c>
      <c r="G26" s="34"/>
    </row>
    <row r="27" spans="1:7" ht="90" customHeight="1">
      <c r="A27" s="362"/>
      <c r="B27" s="351"/>
      <c r="C27" s="348"/>
      <c r="D27" s="369"/>
      <c r="E27" s="360"/>
      <c r="F27" s="198" t="s">
        <v>61</v>
      </c>
      <c r="G27" s="34"/>
    </row>
    <row r="28" spans="1:7" ht="19.350000000000001" customHeight="1">
      <c r="A28" s="362"/>
      <c r="B28" s="351"/>
      <c r="C28" s="348"/>
      <c r="D28" s="369"/>
      <c r="E28" s="360"/>
      <c r="F28" s="198" t="s">
        <v>62</v>
      </c>
      <c r="G28" s="34"/>
    </row>
    <row r="29" spans="1:7" ht="74.45" customHeight="1">
      <c r="A29" s="362"/>
      <c r="B29" s="351"/>
      <c r="C29" s="348"/>
      <c r="D29" s="369"/>
      <c r="E29" s="360"/>
      <c r="F29" s="198" t="s">
        <v>63</v>
      </c>
      <c r="G29" s="34"/>
    </row>
    <row r="30" spans="1:7" ht="62.45" customHeight="1">
      <c r="A30" s="362"/>
      <c r="B30" s="351"/>
      <c r="C30" s="348"/>
      <c r="D30" s="369"/>
      <c r="E30" s="360"/>
      <c r="F30" s="198" t="s">
        <v>64</v>
      </c>
      <c r="G30" s="34"/>
    </row>
    <row r="31" spans="1:7" ht="81" customHeight="1">
      <c r="A31" s="362"/>
      <c r="B31" s="351"/>
      <c r="C31" s="348"/>
      <c r="D31" s="369"/>
      <c r="E31" s="360"/>
      <c r="F31" s="198" t="s">
        <v>65</v>
      </c>
      <c r="G31" s="34"/>
    </row>
    <row r="32" spans="1:7" ht="48.75" customHeight="1">
      <c r="A32" s="362"/>
      <c r="B32" s="351"/>
      <c r="C32" s="348"/>
      <c r="D32" s="369"/>
      <c r="E32" s="360"/>
      <c r="F32" s="198" t="s">
        <v>68</v>
      </c>
      <c r="G32" s="34"/>
    </row>
    <row r="33" spans="1:7" ht="98.45" customHeight="1">
      <c r="A33" s="362"/>
      <c r="B33" s="351"/>
      <c r="C33" s="348"/>
      <c r="D33" s="369"/>
      <c r="E33" s="360"/>
      <c r="F33" s="198" t="s">
        <v>67</v>
      </c>
      <c r="G33" s="34"/>
    </row>
    <row r="34" spans="1:7" ht="89.1" customHeight="1">
      <c r="A34" s="362"/>
      <c r="B34" s="351"/>
      <c r="C34" s="348"/>
      <c r="D34" s="369"/>
      <c r="E34" s="360"/>
      <c r="F34" s="198" t="s">
        <v>69</v>
      </c>
      <c r="G34" s="34"/>
    </row>
    <row r="35" spans="1:7" ht="29.1" customHeight="1">
      <c r="A35" s="362"/>
      <c r="B35" s="351"/>
      <c r="C35" s="348"/>
      <c r="D35" s="369"/>
      <c r="E35" s="360"/>
      <c r="F35" s="198" t="s">
        <v>70</v>
      </c>
      <c r="G35" s="34"/>
    </row>
    <row r="36" spans="1:7" ht="126.75">
      <c r="A36" s="362"/>
      <c r="B36" s="352"/>
      <c r="C36" s="349"/>
      <c r="D36" s="370"/>
      <c r="E36" s="361"/>
      <c r="F36" s="199" t="s">
        <v>71</v>
      </c>
      <c r="G36" s="34"/>
    </row>
    <row r="37" spans="1:7" ht="112.5">
      <c r="A37" s="362"/>
      <c r="B37" s="171">
        <v>3.01</v>
      </c>
      <c r="C37" s="172" t="s">
        <v>72</v>
      </c>
      <c r="D37" s="39" t="s">
        <v>2363</v>
      </c>
      <c r="E37" s="200" t="s">
        <v>1351</v>
      </c>
      <c r="F37" s="201" t="s">
        <v>1457</v>
      </c>
      <c r="G37" s="34"/>
    </row>
    <row r="38" spans="1:7" ht="101.25">
      <c r="A38" s="362"/>
      <c r="B38" s="171">
        <v>3.02</v>
      </c>
      <c r="C38" s="172" t="s">
        <v>1384</v>
      </c>
      <c r="D38" s="39" t="s">
        <v>2364</v>
      </c>
      <c r="E38" s="200" t="s">
        <v>1399</v>
      </c>
      <c r="F38" s="201" t="s">
        <v>1458</v>
      </c>
      <c r="G38" s="34"/>
    </row>
    <row r="39" spans="1:7" ht="101.25">
      <c r="A39" s="362"/>
      <c r="B39" s="182">
        <v>4</v>
      </c>
      <c r="C39" s="181" t="s">
        <v>1554</v>
      </c>
      <c r="D39" s="39" t="s">
        <v>2365</v>
      </c>
      <c r="E39" s="37" t="s">
        <v>2307</v>
      </c>
      <c r="F39" s="37" t="s">
        <v>1555</v>
      </c>
      <c r="G39" s="34"/>
    </row>
    <row r="40" spans="1:7" ht="56.25">
      <c r="A40" s="362"/>
      <c r="B40" s="171">
        <v>4.01</v>
      </c>
      <c r="C40" s="181" t="s">
        <v>1554</v>
      </c>
      <c r="D40" s="39" t="s">
        <v>2367</v>
      </c>
      <c r="E40" s="37" t="s">
        <v>2321</v>
      </c>
      <c r="F40" s="37" t="s">
        <v>2326</v>
      </c>
      <c r="G40" s="34"/>
    </row>
    <row r="41" spans="1:7" ht="56.25">
      <c r="A41" s="362"/>
      <c r="B41" s="171" t="s">
        <v>2354</v>
      </c>
      <c r="C41" s="181" t="s">
        <v>1554</v>
      </c>
      <c r="D41" s="39" t="s">
        <v>2366</v>
      </c>
      <c r="E41" s="37" t="s">
        <v>2357</v>
      </c>
      <c r="F41" s="37" t="s">
        <v>2355</v>
      </c>
      <c r="G41" s="34"/>
    </row>
    <row r="42" spans="1:7" ht="56.25">
      <c r="A42" s="362"/>
      <c r="B42" s="171" t="s">
        <v>2399</v>
      </c>
      <c r="C42" s="181" t="s">
        <v>1554</v>
      </c>
      <c r="D42" s="39" t="s">
        <v>2406</v>
      </c>
      <c r="E42" s="37" t="s">
        <v>2356</v>
      </c>
      <c r="F42" s="37" t="s">
        <v>2400</v>
      </c>
      <c r="G42" s="34"/>
    </row>
    <row r="43" spans="1:7" ht="123.75">
      <c r="A43" s="362"/>
      <c r="B43" s="193">
        <v>4.0999999999999996</v>
      </c>
      <c r="C43" s="181" t="s">
        <v>2405</v>
      </c>
      <c r="D43" s="194">
        <v>42867</v>
      </c>
      <c r="E43" s="202" t="s">
        <v>2408</v>
      </c>
      <c r="F43" s="37" t="s">
        <v>2407</v>
      </c>
      <c r="G43" s="34"/>
    </row>
    <row r="44" spans="1:7" ht="78.75">
      <c r="A44" s="362"/>
      <c r="B44" s="193">
        <v>4.2</v>
      </c>
      <c r="C44" s="181" t="s">
        <v>2405</v>
      </c>
      <c r="D44" s="194">
        <v>42704</v>
      </c>
      <c r="E44" s="202" t="s">
        <v>2625</v>
      </c>
      <c r="F44" s="37" t="s">
        <v>2598</v>
      </c>
      <c r="G44" s="34"/>
    </row>
    <row r="45" spans="1:7" ht="157.5">
      <c r="A45" s="362"/>
      <c r="B45" s="243">
        <v>5</v>
      </c>
      <c r="C45" s="181" t="s">
        <v>2405</v>
      </c>
      <c r="D45" s="194">
        <v>42867</v>
      </c>
      <c r="E45" s="202" t="s">
        <v>13032</v>
      </c>
      <c r="F45" s="37" t="s">
        <v>12754</v>
      </c>
      <c r="G45" s="34"/>
    </row>
    <row r="46" spans="1:7" ht="45">
      <c r="A46" s="362"/>
      <c r="B46" s="193">
        <v>5.01</v>
      </c>
      <c r="C46" s="181" t="s">
        <v>2405</v>
      </c>
      <c r="D46" s="194">
        <v>42907</v>
      </c>
      <c r="E46" s="202" t="s">
        <v>13052</v>
      </c>
      <c r="F46" s="37" t="s">
        <v>12754</v>
      </c>
      <c r="G46" s="34"/>
    </row>
    <row r="47" spans="1:7" ht="67.5">
      <c r="A47" s="362"/>
      <c r="B47" s="193">
        <v>5.0999999999999996</v>
      </c>
      <c r="C47" s="181" t="s">
        <v>2405</v>
      </c>
      <c r="D47" s="194">
        <v>43070</v>
      </c>
      <c r="E47" s="202" t="s">
        <v>13247</v>
      </c>
      <c r="F47" s="37" t="s">
        <v>13248</v>
      </c>
      <c r="G47" s="34"/>
    </row>
    <row r="48" spans="1:7" ht="56.25">
      <c r="A48" s="362"/>
      <c r="B48" s="193">
        <v>5.1100000000000003</v>
      </c>
      <c r="C48" s="181" t="s">
        <v>13489</v>
      </c>
      <c r="D48" s="194">
        <v>43217</v>
      </c>
      <c r="E48" s="202" t="s">
        <v>13617</v>
      </c>
      <c r="F48" s="37" t="s">
        <v>13523</v>
      </c>
      <c r="G48" s="34"/>
    </row>
    <row r="49" spans="1:7" ht="56.25">
      <c r="A49" s="362"/>
      <c r="B49" s="193">
        <v>5.12</v>
      </c>
      <c r="C49" s="181" t="s">
        <v>13489</v>
      </c>
      <c r="D49" s="194">
        <v>43581</v>
      </c>
      <c r="E49" s="202" t="s">
        <v>13617</v>
      </c>
      <c r="F49" s="37" t="s">
        <v>14191</v>
      </c>
      <c r="G49" s="34"/>
    </row>
    <row r="50" spans="1:7" ht="78.75">
      <c r="A50" s="362"/>
      <c r="B50" s="243">
        <v>6</v>
      </c>
      <c r="C50" s="181" t="s">
        <v>13489</v>
      </c>
      <c r="D50" s="194">
        <v>43964</v>
      </c>
      <c r="E50" s="202" t="s">
        <v>14433</v>
      </c>
      <c r="F50" s="37" t="s">
        <v>14204</v>
      </c>
      <c r="G50" s="34"/>
    </row>
    <row r="51" spans="1:7" ht="45">
      <c r="A51" s="362"/>
      <c r="B51" s="193">
        <v>6.01</v>
      </c>
      <c r="C51" s="181" t="s">
        <v>13489</v>
      </c>
      <c r="D51" s="194">
        <v>43970</v>
      </c>
      <c r="E51" s="202" t="s">
        <v>15503</v>
      </c>
      <c r="F51" s="202" t="s">
        <v>14204</v>
      </c>
      <c r="G51" s="34"/>
    </row>
    <row r="52" spans="1:7" ht="13.5" thickBot="1">
      <c r="A52" s="363"/>
      <c r="B52" s="364" t="str">
        <f ca="1">OFFSET(L!$C$1,MATCH("General"&amp;"Cpy",L!$A:$A,0)-1,SL,,)</f>
        <v>© 2020 Responsible Minerals Initiative. All rights reserved.</v>
      </c>
      <c r="C52" s="364"/>
      <c r="D52" s="364"/>
      <c r="E52" s="364"/>
      <c r="F52" s="364"/>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5" sqref="B5"/>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5"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3.5" thickBot="1">
      <c r="A33" s="88"/>
      <c r="B33" s="185"/>
      <c r="C33" s="185"/>
      <c r="D33" s="37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0" zoomScaleNormal="80" zoomScalePageLayoutView="70" workbookViewId="0">
      <selection activeCell="AD3" sqref="A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1"/>
      <c r="G3" s="421"/>
      <c r="H3" s="421"/>
      <c r="I3" s="184"/>
      <c r="J3" s="168" t="s">
        <v>15505</v>
      </c>
      <c r="K3" s="47"/>
      <c r="L3" s="139"/>
      <c r="M3" s="130"/>
      <c r="N3" s="130"/>
      <c r="O3" s="131"/>
      <c r="P3" s="144">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4" t="s">
        <v>15506</v>
      </c>
      <c r="E8" s="415"/>
      <c r="F8" s="415"/>
      <c r="G8" s="415"/>
      <c r="H8" s="415"/>
      <c r="I8" s="415"/>
      <c r="J8" s="41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3" t="s">
        <v>504</v>
      </c>
      <c r="E9" s="424"/>
      <c r="F9" s="424"/>
      <c r="G9" s="425"/>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1"/>
      <c r="D10" s="418"/>
      <c r="E10" s="419"/>
      <c r="F10" s="419"/>
      <c r="G10" s="419"/>
      <c r="H10" s="419"/>
      <c r="I10" s="419"/>
      <c r="J10" s="42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8"/>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1" t="s">
        <v>15507</v>
      </c>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1" t="s">
        <v>15508</v>
      </c>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1" t="s">
        <v>15509</v>
      </c>
      <c r="E14" s="402"/>
      <c r="F14" s="402"/>
      <c r="G14" s="402"/>
      <c r="H14" s="402"/>
      <c r="I14" s="402"/>
      <c r="J14" s="40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1" t="s">
        <v>15510</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9" t="s">
        <v>15511</v>
      </c>
      <c r="E16" s="430"/>
      <c r="F16" s="430"/>
      <c r="G16" s="430"/>
      <c r="H16" s="430"/>
      <c r="I16" s="430"/>
      <c r="J16" s="43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1" t="s">
        <v>15512</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1" t="s">
        <v>15510</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1" t="s">
        <v>15513</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9" t="s">
        <v>15514</v>
      </c>
      <c r="E20" s="430"/>
      <c r="F20" s="430"/>
      <c r="G20" s="430"/>
      <c r="H20" s="430"/>
      <c r="I20" s="430"/>
      <c r="J20" s="43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1" t="s">
        <v>15512</v>
      </c>
      <c r="E21" s="402"/>
      <c r="F21" s="402"/>
      <c r="G21" s="402"/>
      <c r="H21" s="402"/>
      <c r="I21" s="402"/>
      <c r="J21" s="40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2">
        <v>44070</v>
      </c>
      <c r="E22" s="43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4"/>
      <c r="E23" s="40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1 - 8 based on the declaration scope indicated above</v>
      </c>
      <c r="C24" s="434"/>
      <c r="D24" s="434"/>
      <c r="E24" s="434"/>
      <c r="F24" s="434"/>
      <c r="G24" s="434"/>
      <c r="H24" s="434"/>
      <c r="I24" s="434"/>
      <c r="J24" s="43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499</v>
      </c>
      <c r="E26" s="378"/>
      <c r="F26" s="15"/>
      <c r="G26" s="379"/>
      <c r="H26" s="380"/>
      <c r="I26" s="380"/>
      <c r="J26" s="38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498</v>
      </c>
      <c r="E27" s="378"/>
      <c r="F27" s="15"/>
      <c r="G27" s="379"/>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498</v>
      </c>
      <c r="E28" s="378"/>
      <c r="F28" s="15"/>
      <c r="G28" s="379"/>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499</v>
      </c>
      <c r="E29" s="378"/>
      <c r="F29" s="15"/>
      <c r="G29" s="379"/>
      <c r="H29" s="380"/>
      <c r="I29" s="380"/>
      <c r="J29" s="38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500</v>
      </c>
      <c r="E39" s="378"/>
      <c r="F39" s="58"/>
      <c r="G39" s="379" t="s">
        <v>15515</v>
      </c>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500</v>
      </c>
      <c r="E40" s="378"/>
      <c r="F40" s="58"/>
      <c r="G40" s="379" t="s">
        <v>15515</v>
      </c>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7"/>
      <c r="E44" s="378"/>
      <c r="F44" s="58"/>
      <c r="G44" s="379"/>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500</v>
      </c>
      <c r="E45" s="378"/>
      <c r="F45" s="58"/>
      <c r="G45" s="379" t="s">
        <v>15516</v>
      </c>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7" t="s">
        <v>500</v>
      </c>
      <c r="E46" s="378"/>
      <c r="F46" s="58"/>
      <c r="G46" s="379" t="s">
        <v>15516</v>
      </c>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7"/>
      <c r="E47" s="378"/>
      <c r="F47" s="58"/>
      <c r="G47" s="379"/>
      <c r="H47" s="380"/>
      <c r="I47" s="380"/>
      <c r="J47" s="38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7"/>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7" t="s">
        <v>499</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7"/>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8"/>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8" t="s">
        <v>2626</v>
      </c>
      <c r="E57" s="399"/>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8" t="s">
        <v>2626</v>
      </c>
      <c r="E58" s="399"/>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8"/>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7" t="s">
        <v>499</v>
      </c>
      <c r="E63" s="378"/>
      <c r="F63" s="58"/>
      <c r="G63" s="379" t="s">
        <v>15517</v>
      </c>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7" t="s">
        <v>499</v>
      </c>
      <c r="E64" s="378"/>
      <c r="F64" s="58"/>
      <c r="G64" s="379" t="s">
        <v>15517</v>
      </c>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7"/>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7"/>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7"/>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05" t="s">
        <v>15518</v>
      </c>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499</v>
      </c>
      <c r="E79" s="378"/>
      <c r="F79" s="68"/>
      <c r="G79" s="379" t="s">
        <v>15522</v>
      </c>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499</v>
      </c>
      <c r="E81" s="378"/>
      <c r="F81" s="68"/>
      <c r="G81" s="379" t="s">
        <v>15519</v>
      </c>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15442</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t="s">
        <v>15520</v>
      </c>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14352</v>
      </c>
      <c r="E89" s="378"/>
      <c r="F89" s="68"/>
      <c r="G89" s="379" t="s">
        <v>15521</v>
      </c>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28" priority="111" stopIfTrue="1">
      <formula>AND(OR($D$26="No",AND($D$26="Yes",$D$32="No")),OR($D$27="No",AND($D$27="Yes",$D$33="No")),OR($D$28="No",AND($D$28="Yes",$D$34="No")),OR($D$29="No",AND($D$29="Yes",$D$35="No")))</formula>
    </cfRule>
    <cfRule type="expression" dxfId="127" priority="112" stopIfTrue="1">
      <formula>IF(D75="",TRUE)</formula>
    </cfRule>
  </conditionalFormatting>
  <conditionalFormatting sqref="G77:J77">
    <cfRule type="expression" dxfId="126" priority="83" stopIfTrue="1">
      <formula>IF(AND($D$77="Yes",$G$77=""),TRUE)</formula>
    </cfRule>
  </conditionalFormatting>
  <conditionalFormatting sqref="D8:J8">
    <cfRule type="expression" dxfId="125" priority="177" stopIfTrue="1">
      <formula>IF($D$8="",TRUE)</formula>
    </cfRule>
  </conditionalFormatting>
  <conditionalFormatting sqref="D9:G9">
    <cfRule type="expression" dxfId="124" priority="178" stopIfTrue="1">
      <formula>IF($D$9="",TRUE)</formula>
    </cfRule>
  </conditionalFormatting>
  <conditionalFormatting sqref="D22:E22">
    <cfRule type="expression" dxfId="123" priority="185" stopIfTrue="1">
      <formula>IF($D$22="",TRUE)</formula>
    </cfRule>
  </conditionalFormatting>
  <conditionalFormatting sqref="D10:J10">
    <cfRule type="expression" dxfId="122" priority="82" stopIfTrue="1">
      <formula>IF($D$9=$Q$9,TRUE)</formula>
    </cfRule>
    <cfRule type="expression" dxfId="121" priority="192" stopIfTrue="1">
      <formula>IF(AND($D$10="",$D$9=$R$9),TRUE)</formula>
    </cfRule>
  </conditionalFormatting>
  <conditionalFormatting sqref="D41:E41 D53:E53 D59:E59 D65:E65 D71:E71">
    <cfRule type="expression" dxfId="120" priority="190" stopIfTrue="1">
      <formula>$P$29=""</formula>
    </cfRule>
  </conditionalFormatting>
  <conditionalFormatting sqref="D38 D50 D56 D62 D68">
    <cfRule type="expression" dxfId="119" priority="77" stopIfTrue="1">
      <formula>$P$32=""</formula>
    </cfRule>
  </conditionalFormatting>
  <conditionalFormatting sqref="D41 D53 D59 D65 D71">
    <cfRule type="expression" dxfId="118" priority="74" stopIfTrue="1">
      <formula>$P$35=""</formula>
    </cfRule>
  </conditionalFormatting>
  <conditionalFormatting sqref="D38:E38 D50:E50 D56:E56 D62:E62 D68:E68">
    <cfRule type="expression" dxfId="117" priority="79" stopIfTrue="1">
      <formula>$P$26=""</formula>
    </cfRule>
    <cfRule type="expression" dxfId="116" priority="80" stopIfTrue="1">
      <formula>IF(AND(OR($D$26="Yes",$D$26=""),D38=""),1,0)</formula>
    </cfRule>
  </conditionalFormatting>
  <conditionalFormatting sqref="G85:J85">
    <cfRule type="expression" dxfId="115" priority="73" stopIfTrue="1">
      <formula>IF(AND($D$85="Yes, using other format (describe)",$G$85=""),TRUE)</formula>
    </cfRule>
  </conditionalFormatting>
  <conditionalFormatting sqref="D41:E41 D53:E53 D59:E59 D65:E65 D71:E71">
    <cfRule type="expression" dxfId="114" priority="191" stopIfTrue="1">
      <formula>IF(AND(OR($D$29="Yes",$D$29=""),D41=""),1,0)</formula>
    </cfRule>
  </conditionalFormatting>
  <conditionalFormatting sqref="D46:E46">
    <cfRule type="expression" dxfId="113" priority="51" stopIfTrue="1">
      <formula>$P$28=""</formula>
    </cfRule>
  </conditionalFormatting>
  <conditionalFormatting sqref="D47:E47">
    <cfRule type="expression" dxfId="112" priority="59" stopIfTrue="1">
      <formula>$P$29=""</formula>
    </cfRule>
  </conditionalFormatting>
  <conditionalFormatting sqref="D44">
    <cfRule type="expression" dxfId="111" priority="53" stopIfTrue="1">
      <formula>$P$32=""</formula>
    </cfRule>
  </conditionalFormatting>
  <conditionalFormatting sqref="D45">
    <cfRule type="expression" dxfId="110" priority="52" stopIfTrue="1">
      <formula>$P$33=""</formula>
    </cfRule>
  </conditionalFormatting>
  <conditionalFormatting sqref="D46">
    <cfRule type="expression" dxfId="109" priority="49" stopIfTrue="1">
      <formula>$P$34=""</formula>
    </cfRule>
    <cfRule type="expression" dxfId="108" priority="58" stopIfTrue="1">
      <formula>IF(AND(OR($D$28="Yes",$D$28=""),D46=""),1,0)</formula>
    </cfRule>
  </conditionalFormatting>
  <conditionalFormatting sqref="D47">
    <cfRule type="expression" dxfId="107" priority="50" stopIfTrue="1">
      <formula>$P$35=""</formula>
    </cfRule>
  </conditionalFormatting>
  <conditionalFormatting sqref="D44:E44">
    <cfRule type="expression" dxfId="106" priority="54" stopIfTrue="1">
      <formula>$P$26=""</formula>
    </cfRule>
    <cfRule type="expression" dxfId="105" priority="55" stopIfTrue="1">
      <formula>IF(AND(OR($D$26="Yes",$D$26=""),D44=""),1,0)</formula>
    </cfRule>
  </conditionalFormatting>
  <conditionalFormatting sqref="D45:E45">
    <cfRule type="expression" dxfId="104" priority="56" stopIfTrue="1">
      <formula>$P$39=""</formula>
    </cfRule>
    <cfRule type="expression" dxfId="103" priority="57" stopIfTrue="1">
      <formula>IF(AND(OR($D$27="Yes",$D$27=""),D45=""),1,0)</formula>
    </cfRule>
  </conditionalFormatting>
  <conditionalFormatting sqref="D47:E47">
    <cfRule type="expression" dxfId="102" priority="60" stopIfTrue="1">
      <formula>IF(AND(OR($D$29="Yes",$D$29=""),D47=""),1,0)</formula>
    </cfRule>
  </conditionalFormatting>
  <conditionalFormatting sqref="D15:J15">
    <cfRule type="expression" dxfId="101" priority="45" stopIfTrue="1">
      <formula>IF($D$15="",TRUE)</formula>
    </cfRule>
  </conditionalFormatting>
  <conditionalFormatting sqref="D16:J16">
    <cfRule type="expression" dxfId="100" priority="46" stopIfTrue="1">
      <formula>IF($D$16="",TRUE)</formula>
    </cfRule>
  </conditionalFormatting>
  <conditionalFormatting sqref="D17:J17">
    <cfRule type="expression" dxfId="99" priority="47" stopIfTrue="1">
      <formula>IF($D$17="",TRUE)</formula>
    </cfRule>
  </conditionalFormatting>
  <conditionalFormatting sqref="D18:J18">
    <cfRule type="expression" dxfId="98" priority="48" stopIfTrue="1">
      <formula>IF($D$18="",TRUE)</formula>
    </cfRule>
  </conditionalFormatting>
  <conditionalFormatting sqref="D20:J20">
    <cfRule type="expression" dxfId="97" priority="43" stopIfTrue="1">
      <formula>IF($D$20="",TRUE)</formula>
    </cfRule>
  </conditionalFormatting>
  <conditionalFormatting sqref="D21:J21">
    <cfRule type="expression" dxfId="96" priority="44" stopIfTrue="1">
      <formula>IF($D$21="",TRUE)</formula>
    </cfRule>
  </conditionalFormatting>
  <conditionalFormatting sqref="D26:E26">
    <cfRule type="expression" dxfId="95" priority="39" stopIfTrue="1">
      <formula>IF($D$26="",TRUE)</formula>
    </cfRule>
  </conditionalFormatting>
  <conditionalFormatting sqref="D27:E27">
    <cfRule type="expression" dxfId="94" priority="40" stopIfTrue="1">
      <formula>IF($D$27="",TRUE)</formula>
    </cfRule>
  </conditionalFormatting>
  <conditionalFormatting sqref="D28:E28">
    <cfRule type="expression" dxfId="93" priority="41" stopIfTrue="1">
      <formula>IF($D$28="",TRUE)</formula>
    </cfRule>
  </conditionalFormatting>
  <conditionalFormatting sqref="D29:E29">
    <cfRule type="expression" dxfId="92" priority="42" stopIfTrue="1">
      <formula>IF($D$29="",TRUE)</formula>
    </cfRule>
  </conditionalFormatting>
  <conditionalFormatting sqref="D34:E34">
    <cfRule type="expression" dxfId="91" priority="34" stopIfTrue="1">
      <formula>$P$28=""</formula>
    </cfRule>
  </conditionalFormatting>
  <conditionalFormatting sqref="D35:E35">
    <cfRule type="expression" dxfId="90" priority="38" stopIfTrue="1">
      <formula>$P$29=""</formula>
    </cfRule>
  </conditionalFormatting>
  <conditionalFormatting sqref="D32:E32">
    <cfRule type="expression" dxfId="89" priority="36" stopIfTrue="1">
      <formula>$P$26=""</formula>
    </cfRule>
  </conditionalFormatting>
  <conditionalFormatting sqref="D32:E32">
    <cfRule type="expression" dxfId="88" priority="35" stopIfTrue="1">
      <formula>IF(AND(OR($D$26="Yes",$D$26=""),$D$32=""),1,0)</formula>
    </cfRule>
  </conditionalFormatting>
  <conditionalFormatting sqref="D33:E33">
    <cfRule type="expression" dxfId="87" priority="32" stopIfTrue="1">
      <formula>IF(AND(OR($D$27="Yes",$D$27=""),$D$33=""),1,0)</formula>
    </cfRule>
    <cfRule type="expression" dxfId="86" priority="33" stopIfTrue="1">
      <formula>$P$27=""</formula>
    </cfRule>
  </conditionalFormatting>
  <conditionalFormatting sqref="D34:E34">
    <cfRule type="expression" dxfId="85" priority="37" stopIfTrue="1">
      <formula>IF(AND(OR($D$28="Yes",$D$28=""),$D$34=""),1,0)</formula>
    </cfRule>
  </conditionalFormatting>
  <conditionalFormatting sqref="D35:E35">
    <cfRule type="expression" dxfId="84" priority="31" stopIfTrue="1">
      <formula>IF(AND(OR($D$29="Yes",$D$29=""),$D$35=""),1,0)</formula>
    </cfRule>
  </conditionalFormatting>
  <conditionalFormatting sqref="D40:E40">
    <cfRule type="expression" dxfId="83" priority="26" stopIfTrue="1">
      <formula>$P$28=""</formula>
    </cfRule>
  </conditionalFormatting>
  <conditionalFormatting sqref="D39:E39">
    <cfRule type="expression" dxfId="82" priority="27" stopIfTrue="1">
      <formula>$P$33=""</formula>
    </cfRule>
  </conditionalFormatting>
  <conditionalFormatting sqref="D40">
    <cfRule type="expression" dxfId="81" priority="25" stopIfTrue="1">
      <formula>$P$34=""</formula>
    </cfRule>
    <cfRule type="expression" dxfId="80" priority="30" stopIfTrue="1">
      <formula>IF(AND(OR($D$28="Yes",$D$28=""),D40=""),1,0)</formula>
    </cfRule>
  </conditionalFormatting>
  <conditionalFormatting sqref="D39:E39">
    <cfRule type="expression" dxfId="79" priority="28" stopIfTrue="1">
      <formula>$P$39=""</formula>
    </cfRule>
    <cfRule type="expression" dxfId="78" priority="29" stopIfTrue="1">
      <formula>IF(AND(OR($D$27="Yes",$D$27=""),D39=""),1,0)</formula>
    </cfRule>
  </conditionalFormatting>
  <conditionalFormatting sqref="D52:E52">
    <cfRule type="expression" dxfId="77" priority="20" stopIfTrue="1">
      <formula>$P$28=""</formula>
    </cfRule>
  </conditionalFormatting>
  <conditionalFormatting sqref="D51">
    <cfRule type="expression" dxfId="76" priority="21" stopIfTrue="1">
      <formula>$P$33=""</formula>
    </cfRule>
  </conditionalFormatting>
  <conditionalFormatting sqref="D52">
    <cfRule type="expression" dxfId="75" priority="19" stopIfTrue="1">
      <formula>$P$34=""</formula>
    </cfRule>
    <cfRule type="expression" dxfId="74" priority="24" stopIfTrue="1">
      <formula>IF(AND(OR($D$28="Yes",$D$28=""),D52=""),1,0)</formula>
    </cfRule>
  </conditionalFormatting>
  <conditionalFormatting sqref="D51:E51">
    <cfRule type="expression" dxfId="73" priority="22" stopIfTrue="1">
      <formula>$P$39=""</formula>
    </cfRule>
    <cfRule type="expression" dxfId="72" priority="23" stopIfTrue="1">
      <formula>IF(AND(OR($D$27="Yes",$D$27=""),D51=""),1,0)</formula>
    </cfRule>
  </conditionalFormatting>
  <conditionalFormatting sqref="D58:E58">
    <cfRule type="expression" dxfId="71" priority="14" stopIfTrue="1">
      <formula>$P$28=""</formula>
    </cfRule>
  </conditionalFormatting>
  <conditionalFormatting sqref="D57">
    <cfRule type="expression" dxfId="70" priority="15" stopIfTrue="1">
      <formula>$P$33=""</formula>
    </cfRule>
  </conditionalFormatting>
  <conditionalFormatting sqref="D58">
    <cfRule type="expression" dxfId="69" priority="13" stopIfTrue="1">
      <formula>$P$34=""</formula>
    </cfRule>
    <cfRule type="expression" dxfId="68" priority="18" stopIfTrue="1">
      <formula>IF(AND(OR($D$28="Yes",$D$28=""),D58=""),1,0)</formula>
    </cfRule>
  </conditionalFormatting>
  <conditionalFormatting sqref="D57:E57">
    <cfRule type="expression" dxfId="67" priority="16" stopIfTrue="1">
      <formula>$P$39=""</formula>
    </cfRule>
    <cfRule type="expression" dxfId="66" priority="17" stopIfTrue="1">
      <formula>IF(AND(OR($D$27="Yes",$D$27=""),D57=""),1,0)</formula>
    </cfRule>
  </conditionalFormatting>
  <conditionalFormatting sqref="D64:E64">
    <cfRule type="expression" dxfId="65" priority="8" stopIfTrue="1">
      <formula>$P$28=""</formula>
    </cfRule>
  </conditionalFormatting>
  <conditionalFormatting sqref="D63">
    <cfRule type="expression" dxfId="64" priority="9" stopIfTrue="1">
      <formula>$P$33=""</formula>
    </cfRule>
  </conditionalFormatting>
  <conditionalFormatting sqref="D64">
    <cfRule type="expression" dxfId="63" priority="7" stopIfTrue="1">
      <formula>$P$34=""</formula>
    </cfRule>
    <cfRule type="expression" dxfId="62" priority="12" stopIfTrue="1">
      <formula>IF(AND(OR($D$28="Yes",$D$28=""),D64=""),1,0)</formula>
    </cfRule>
  </conditionalFormatting>
  <conditionalFormatting sqref="D63:E63">
    <cfRule type="expression" dxfId="61" priority="10" stopIfTrue="1">
      <formula>$P$39=""</formula>
    </cfRule>
    <cfRule type="expression" dxfId="60" priority="11" stopIfTrue="1">
      <formula>IF(AND(OR($D$27="Yes",$D$27=""),D63=""),1,0)</formula>
    </cfRule>
  </conditionalFormatting>
  <conditionalFormatting sqref="D70:E70">
    <cfRule type="expression" dxfId="59" priority="2" stopIfTrue="1">
      <formula>$P$28=""</formula>
    </cfRule>
  </conditionalFormatting>
  <conditionalFormatting sqref="D69">
    <cfRule type="expression" dxfId="58" priority="3" stopIfTrue="1">
      <formula>$P$33=""</formula>
    </cfRule>
  </conditionalFormatting>
  <conditionalFormatting sqref="D70">
    <cfRule type="expression" dxfId="57" priority="1" stopIfTrue="1">
      <formula>$P$34=""</formula>
    </cfRule>
    <cfRule type="expression" dxfId="56" priority="6" stopIfTrue="1">
      <formula>IF(AND(OR($D$28="Yes",$D$28=""),D70=""),1,0)</formula>
    </cfRule>
  </conditionalFormatting>
  <conditionalFormatting sqref="D69:E69">
    <cfRule type="expression" dxfId="55" priority="4" stopIfTrue="1">
      <formula>$P$39=""</formula>
    </cfRule>
    <cfRule type="expression" dxfId="54" priority="5" stopIfTrue="1">
      <formula>IF(AND(OR($D$27="Yes",$D$27=""),D69=""),1,0)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D178" sqref="D178"/>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5" t="str">
        <f ca="1">OFFSET(L!$C$1,MATCH("Smelter List"&amp;ADDRESS(ROW(),COLUMN(),4),L!$A:$A,0)-1,SL,,)</f>
        <v>Link to "RMAP Conformant Smelter List"</v>
      </c>
      <c r="K2" s="436"/>
      <c r="L2" s="436"/>
      <c r="M2" s="436"/>
      <c r="N2" s="436"/>
      <c r="O2" s="436"/>
      <c r="P2" s="234"/>
      <c r="Q2" s="235"/>
      <c r="R2" s="236"/>
      <c r="S2" s="236"/>
      <c r="T2" s="236"/>
      <c r="U2" s="267"/>
      <c r="V2" s="267"/>
      <c r="W2" s="268"/>
      <c r="X2" s="267"/>
      <c r="Y2" s="267"/>
      <c r="Z2" s="267"/>
      <c r="AH2" s="176" t="s">
        <v>498</v>
      </c>
    </row>
    <row r="3" spans="1:34" s="269" customFormat="1" ht="122.25"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70"/>
      <c r="G3" s="438" t="str">
        <f ca="1">OFFSET(L!$C$1,MATCH("General"&amp;"Cpy",L!$A:$A,0)-1,SL,,)</f>
        <v>© 2020 Responsible Minerals Initiative. All rights reserved.</v>
      </c>
      <c r="H3" s="438"/>
      <c r="I3" s="43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84.75" customHeight="1">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447" t="s">
        <v>1408</v>
      </c>
      <c r="B5" s="448" t="s">
        <v>1153</v>
      </c>
      <c r="C5" s="452" t="s">
        <v>1407</v>
      </c>
      <c r="D5" s="448"/>
      <c r="E5" s="448" t="s">
        <v>2576</v>
      </c>
      <c r="F5" s="448" t="s">
        <v>1408</v>
      </c>
      <c r="G5" s="448" t="s">
        <v>13577</v>
      </c>
      <c r="H5" s="449"/>
      <c r="I5" s="450" t="s">
        <v>1568</v>
      </c>
      <c r="J5" s="450" t="s">
        <v>1569</v>
      </c>
      <c r="K5" s="453"/>
      <c r="L5" s="453"/>
      <c r="M5" s="453"/>
      <c r="N5" s="453"/>
      <c r="O5" s="453"/>
      <c r="P5" s="451" t="s">
        <v>500</v>
      </c>
      <c r="Q5" s="454"/>
      <c r="R5" s="217" t="str">
        <f ca="1">IF(ISERROR($V5),"",OFFSET('Smelter Look-up'!$C$4,$V5-4,0)&amp;"")</f>
        <v>Advanced Chemical Company</v>
      </c>
      <c r="S5" s="225" t="str">
        <f t="shared" ref="S5" ca="1" si="0">IF(B5="","",IF(ISERROR(MATCH($E5,CL,0)),"Unknown",INDIRECT("'C'!$A$"&amp;MATCH($E5,CL,0)+1)))</f>
        <v>US</v>
      </c>
      <c r="T5" s="225" t="str">
        <f ca="1">IF(B5="","",IF(ISERROR(MATCH($J5,SorP!$B$1:$B$6230,0)),"",INDIRECT("'SorP'!$A$"&amp;MATCH($J5,SorP!$B$1:$B$6230,0))))</f>
        <v>US-RI</v>
      </c>
      <c r="U5" s="241"/>
      <c r="V5" s="275">
        <f>IF(C5="",NA(),MATCH($B5&amp;$C5,'Smelter Look-up'!$J:$J,0))</f>
        <v>7</v>
      </c>
      <c r="W5" s="276"/>
      <c r="X5" s="276">
        <f t="shared" ref="X5" si="1">IF(AND(C5="Smelter not listed",OR(LEN(D5)=0,LEN(E5)=0)),1,0)</f>
        <v>0</v>
      </c>
      <c r="Y5" s="276"/>
      <c r="Z5" s="276"/>
      <c r="AB5" s="278" t="str">
        <f t="shared" ref="AB5" si="2">B5&amp;C5</f>
        <v>GoldAdvanced Chemical Company</v>
      </c>
    </row>
    <row r="6" spans="1:34" s="277" customFormat="1" ht="20.100000000000001" customHeight="1">
      <c r="A6" s="447" t="s">
        <v>666</v>
      </c>
      <c r="B6" s="448" t="s">
        <v>1153</v>
      </c>
      <c r="C6" s="452" t="s">
        <v>2244</v>
      </c>
      <c r="D6" s="448"/>
      <c r="E6" s="448" t="s">
        <v>1131</v>
      </c>
      <c r="F6" s="448" t="s">
        <v>666</v>
      </c>
      <c r="G6" s="448" t="s">
        <v>13577</v>
      </c>
      <c r="H6" s="449"/>
      <c r="I6" s="450" t="s">
        <v>1570</v>
      </c>
      <c r="J6" s="450" t="s">
        <v>1571</v>
      </c>
      <c r="K6" s="453"/>
      <c r="L6" s="453"/>
      <c r="M6" s="453"/>
      <c r="N6" s="453"/>
      <c r="O6" s="453"/>
      <c r="P6" s="451" t="s">
        <v>500</v>
      </c>
      <c r="Q6" s="454"/>
      <c r="R6" s="217" t="str">
        <f ca="1">IF(ISERROR($V6),"",OFFSET('Smelter Look-up'!$C$4,$V6-4,0)&amp;"")</f>
        <v>Aida Chemical Industries Co., Ltd.</v>
      </c>
      <c r="S6" s="225" t="str">
        <f t="shared" ref="S6:S37" ca="1" si="3">IF(B6="","",IF(ISERROR(MATCH($E6,CL,0)),"Unknown",INDIRECT("'C'!$A$"&amp;MATCH($E6,CL,0)+1)))</f>
        <v>JP</v>
      </c>
      <c r="T6" s="225" t="str">
        <f ca="1">IF(B6="","",IF(ISERROR(MATCH($J6,SorP!$B$1:$B$6230,0)),"",INDIRECT("'SorP'!$A$"&amp;MATCH($J6,SorP!$B$1:$B$6230,0))))</f>
        <v>JP-13</v>
      </c>
      <c r="U6" s="241"/>
      <c r="V6" s="275">
        <f>IF(C6="",NA(),MATCH($B6&amp;$C6,'Smelter Look-up'!$J:$J,0))</f>
        <v>11</v>
      </c>
      <c r="W6" s="276"/>
      <c r="X6" s="276">
        <f t="shared" ref="X6:X37" si="4">IF(AND(C6="Smelter not listed",OR(LEN(D6)=0,LEN(E6)=0)),1,0)</f>
        <v>0</v>
      </c>
      <c r="Y6" s="276"/>
      <c r="Z6" s="276"/>
      <c r="AB6" s="278" t="str">
        <f t="shared" ref="AB6:AB37" si="5">B6&amp;C6</f>
        <v>GoldAida Chemical Industries Co., Ltd.</v>
      </c>
    </row>
    <row r="7" spans="1:34" s="277" customFormat="1" ht="20.100000000000001" customHeight="1">
      <c r="A7" s="447" t="s">
        <v>667</v>
      </c>
      <c r="B7" s="448" t="s">
        <v>1153</v>
      </c>
      <c r="C7" s="452" t="s">
        <v>54</v>
      </c>
      <c r="D7" s="448"/>
      <c r="E7" s="448" t="s">
        <v>1124</v>
      </c>
      <c r="F7" s="448" t="s">
        <v>667</v>
      </c>
      <c r="G7" s="448" t="s">
        <v>13577</v>
      </c>
      <c r="H7" s="449"/>
      <c r="I7" s="450" t="s">
        <v>1572</v>
      </c>
      <c r="J7" s="450" t="s">
        <v>1573</v>
      </c>
      <c r="K7" s="453"/>
      <c r="L7" s="453"/>
      <c r="M7" s="453"/>
      <c r="N7" s="453"/>
      <c r="O7" s="453"/>
      <c r="P7" s="451" t="s">
        <v>500</v>
      </c>
      <c r="Q7" s="454"/>
      <c r="R7" s="217" t="str">
        <f ca="1">IF(ISERROR($V7),"",OFFSET('Smelter Look-up'!$C$4,$V7-4,0)&amp;"")</f>
        <v>Allgemeine Gold-und Silberscheideanstalt A.G.</v>
      </c>
      <c r="S7" s="225" t="str">
        <f t="shared" ca="1" si="3"/>
        <v>DE</v>
      </c>
      <c r="T7" s="225" t="str">
        <f ca="1">IF(B7="","",IF(ISERROR(MATCH($J7,SorP!$B$1:$B$6230,0)),"",INDIRECT("'SorP'!$A$"&amp;MATCH($J7,SorP!$B$1:$B$6230,0))))</f>
        <v>DE-BW</v>
      </c>
      <c r="U7" s="241"/>
      <c r="V7" s="275">
        <f>IF(C7="",NA(),MATCH($B7&amp;$C7,'Smelter Look-up'!$J:$J,0))</f>
        <v>14</v>
      </c>
      <c r="W7" s="276"/>
      <c r="X7" s="276">
        <f t="shared" si="4"/>
        <v>0</v>
      </c>
      <c r="Y7" s="276"/>
      <c r="Z7" s="276"/>
      <c r="AB7" s="278" t="str">
        <f t="shared" si="5"/>
        <v>GoldAllgemeine Gold-und Silberscheideanstalt A.G.</v>
      </c>
    </row>
    <row r="8" spans="1:34" s="277" customFormat="1" ht="20.100000000000001" customHeight="1">
      <c r="A8" s="447" t="s">
        <v>668</v>
      </c>
      <c r="B8" s="448" t="s">
        <v>1153</v>
      </c>
      <c r="C8" s="452" t="s">
        <v>640</v>
      </c>
      <c r="D8" s="448"/>
      <c r="E8" s="448" t="s">
        <v>914</v>
      </c>
      <c r="F8" s="448" t="s">
        <v>668</v>
      </c>
      <c r="G8" s="448" t="s">
        <v>13577</v>
      </c>
      <c r="H8" s="449"/>
      <c r="I8" s="450" t="s">
        <v>1574</v>
      </c>
      <c r="J8" s="450" t="s">
        <v>12339</v>
      </c>
      <c r="K8" s="453"/>
      <c r="L8" s="453"/>
      <c r="M8" s="453"/>
      <c r="N8" s="453"/>
      <c r="O8" s="453"/>
      <c r="P8" s="451" t="s">
        <v>500</v>
      </c>
      <c r="Q8" s="454"/>
      <c r="R8" s="217" t="str">
        <f ca="1">IF(ISERROR($V8),"",OFFSET('Smelter Look-up'!$C$4,$V8-4,0)&amp;"")</f>
        <v>Almalyk Mining and Metallurgical Complex (AMMC)</v>
      </c>
      <c r="S8" s="225" t="str">
        <f t="shared" ca="1" si="3"/>
        <v>UZ</v>
      </c>
      <c r="T8" s="225" t="str">
        <f ca="1">IF(B8="","",IF(ISERROR(MATCH($J8,SorP!$B$1:$B$6230,0)),"",INDIRECT("'SorP'!$A$"&amp;MATCH($J8,SorP!$B$1:$B$6230,0))))</f>
        <v>UZ-TK</v>
      </c>
      <c r="U8" s="241"/>
      <c r="V8" s="275">
        <f>IF(C8="",NA(),MATCH($B8&amp;$C8,'Smelter Look-up'!$J:$J,0))</f>
        <v>15</v>
      </c>
      <c r="W8" s="276"/>
      <c r="X8" s="276">
        <f t="shared" si="4"/>
        <v>0</v>
      </c>
      <c r="Y8" s="276"/>
      <c r="Z8" s="276"/>
      <c r="AB8" s="278" t="str">
        <f t="shared" si="5"/>
        <v>GoldAlmalyk Mining and Metallurgical Complex (AMMC)</v>
      </c>
    </row>
    <row r="9" spans="1:34" s="277" customFormat="1" ht="20.100000000000001" customHeight="1">
      <c r="A9" s="447" t="s">
        <v>669</v>
      </c>
      <c r="B9" s="448" t="s">
        <v>1153</v>
      </c>
      <c r="C9" s="452" t="s">
        <v>12755</v>
      </c>
      <c r="D9" s="448"/>
      <c r="E9" s="448" t="s">
        <v>1119</v>
      </c>
      <c r="F9" s="448" t="s">
        <v>669</v>
      </c>
      <c r="G9" s="448" t="s">
        <v>13577</v>
      </c>
      <c r="H9" s="449"/>
      <c r="I9" s="450" t="s">
        <v>1576</v>
      </c>
      <c r="J9" s="450" t="s">
        <v>1577</v>
      </c>
      <c r="K9" s="453"/>
      <c r="L9" s="453"/>
      <c r="M9" s="453"/>
      <c r="N9" s="453"/>
      <c r="O9" s="453"/>
      <c r="P9" s="451" t="s">
        <v>500</v>
      </c>
      <c r="Q9" s="454"/>
      <c r="R9" s="217" t="str">
        <f ca="1">IF(ISERROR($V9),"",OFFSET('Smelter Look-up'!$C$4,$V9-4,0)&amp;"")</f>
        <v>AngloGold Ashanti Corrego do Sitio Mineracao</v>
      </c>
      <c r="S9" s="225" t="str">
        <f t="shared" ca="1" si="3"/>
        <v>BR</v>
      </c>
      <c r="T9" s="225" t="str">
        <f ca="1">IF(B9="","",IF(ISERROR(MATCH($J9,SorP!$B$1:$B$6230,0)),"",INDIRECT("'SorP'!$A$"&amp;MATCH($J9,SorP!$B$1:$B$6230,0))))</f>
        <v>BR-MG</v>
      </c>
      <c r="U9" s="241"/>
      <c r="V9" s="275">
        <f>IF(C9="",NA(),MATCH($B9&amp;$C9,'Smelter Look-up'!$J:$J,0))</f>
        <v>18</v>
      </c>
      <c r="W9" s="276"/>
      <c r="X9" s="276">
        <f t="shared" si="4"/>
        <v>0</v>
      </c>
      <c r="Y9" s="276"/>
      <c r="Z9" s="276"/>
      <c r="AB9" s="278" t="str">
        <f t="shared" si="5"/>
        <v>GoldAngloGold Ashanti Corrego do Sitio Mineracao</v>
      </c>
    </row>
    <row r="10" spans="1:34" s="277" customFormat="1" ht="20.100000000000001" customHeight="1">
      <c r="A10" s="447" t="s">
        <v>670</v>
      </c>
      <c r="B10" s="448" t="s">
        <v>1153</v>
      </c>
      <c r="C10" s="452" t="s">
        <v>2409</v>
      </c>
      <c r="D10" s="448"/>
      <c r="E10" s="448" t="s">
        <v>1121</v>
      </c>
      <c r="F10" s="448" t="s">
        <v>670</v>
      </c>
      <c r="G10" s="448" t="s">
        <v>13577</v>
      </c>
      <c r="H10" s="449"/>
      <c r="I10" s="450" t="s">
        <v>1578</v>
      </c>
      <c r="J10" s="450" t="s">
        <v>1579</v>
      </c>
      <c r="K10" s="453"/>
      <c r="L10" s="453"/>
      <c r="M10" s="453"/>
      <c r="N10" s="453"/>
      <c r="O10" s="453"/>
      <c r="P10" s="451" t="s">
        <v>500</v>
      </c>
      <c r="Q10" s="454"/>
      <c r="R10" s="217" t="str">
        <f ca="1">IF(ISERROR($V10),"",OFFSET('Smelter Look-up'!$C$4,$V10-4,0)&amp;"")</f>
        <v>Argor-Heraeus S.A.</v>
      </c>
      <c r="S10" s="225" t="str">
        <f t="shared" ca="1" si="3"/>
        <v>CH</v>
      </c>
      <c r="T10" s="225" t="str">
        <f ca="1">IF(B10="","",IF(ISERROR(MATCH($J10,SorP!$B$1:$B$6230,0)),"",INDIRECT("'SorP'!$A$"&amp;MATCH($J10,SorP!$B$1:$B$6230,0))))</f>
        <v>CH-TI</v>
      </c>
      <c r="U10" s="241"/>
      <c r="V10" s="275">
        <f>IF(C10="",NA(),MATCH($B10&amp;$C10,'Smelter Look-up'!$J:$J,0))</f>
        <v>23</v>
      </c>
      <c r="W10" s="276"/>
      <c r="X10" s="276">
        <f t="shared" si="4"/>
        <v>0</v>
      </c>
      <c r="Y10" s="276"/>
      <c r="Z10" s="276"/>
      <c r="AB10" s="278" t="str">
        <f t="shared" si="5"/>
        <v>GoldArgor-Heraeus S.A.</v>
      </c>
    </row>
    <row r="11" spans="1:34" s="277" customFormat="1" ht="20.100000000000001" customHeight="1">
      <c r="A11" s="447" t="s">
        <v>671</v>
      </c>
      <c r="B11" s="448" t="s">
        <v>1153</v>
      </c>
      <c r="C11" s="452" t="s">
        <v>2410</v>
      </c>
      <c r="D11" s="448"/>
      <c r="E11" s="448" t="s">
        <v>1131</v>
      </c>
      <c r="F11" s="448" t="s">
        <v>671</v>
      </c>
      <c r="G11" s="448" t="s">
        <v>13577</v>
      </c>
      <c r="H11" s="449"/>
      <c r="I11" s="450" t="s">
        <v>1580</v>
      </c>
      <c r="J11" s="450" t="s">
        <v>1581</v>
      </c>
      <c r="K11" s="453"/>
      <c r="L11" s="453"/>
      <c r="M11" s="453"/>
      <c r="N11" s="453"/>
      <c r="O11" s="453"/>
      <c r="P11" s="451" t="s">
        <v>500</v>
      </c>
      <c r="Q11" s="454"/>
      <c r="R11" s="217" t="str">
        <f ca="1">IF(ISERROR($V11),"",OFFSET('Smelter Look-up'!$C$4,$V11-4,0)&amp;"")</f>
        <v>Asahi Pretec Corp.</v>
      </c>
      <c r="S11" s="225" t="str">
        <f t="shared" ca="1" si="3"/>
        <v>JP</v>
      </c>
      <c r="T11" s="225" t="str">
        <f ca="1">IF(B11="","",IF(ISERROR(MATCH($J11,SorP!$B$1:$B$6230,0)),"",INDIRECT("'SorP'!$A$"&amp;MATCH($J11,SorP!$B$1:$B$6230,0))))</f>
        <v>JP-28</v>
      </c>
      <c r="U11" s="241"/>
      <c r="V11" s="275">
        <f>IF(C11="",NA(),MATCH($B11&amp;$C11,'Smelter Look-up'!$J:$J,0))</f>
        <v>24</v>
      </c>
      <c r="W11" s="276"/>
      <c r="X11" s="276">
        <f t="shared" si="4"/>
        <v>0</v>
      </c>
      <c r="Y11" s="276"/>
      <c r="Z11" s="276"/>
      <c r="AB11" s="278" t="str">
        <f t="shared" si="5"/>
        <v>GoldAsahi Pretec Corp.</v>
      </c>
    </row>
    <row r="12" spans="1:34" s="277" customFormat="1" ht="20.100000000000001" customHeight="1">
      <c r="A12" s="447" t="s">
        <v>672</v>
      </c>
      <c r="B12" s="448" t="s">
        <v>1153</v>
      </c>
      <c r="C12" s="452" t="s">
        <v>2245</v>
      </c>
      <c r="D12" s="448"/>
      <c r="E12" s="448" t="s">
        <v>1131</v>
      </c>
      <c r="F12" s="448" t="s">
        <v>672</v>
      </c>
      <c r="G12" s="448" t="s">
        <v>13577</v>
      </c>
      <c r="H12" s="449"/>
      <c r="I12" s="450" t="s">
        <v>1583</v>
      </c>
      <c r="J12" s="450" t="s">
        <v>1584</v>
      </c>
      <c r="K12" s="453"/>
      <c r="L12" s="453"/>
      <c r="M12" s="453"/>
      <c r="N12" s="453"/>
      <c r="O12" s="453"/>
      <c r="P12" s="451" t="s">
        <v>500</v>
      </c>
      <c r="Q12" s="454"/>
      <c r="R12" s="217" t="str">
        <f ca="1">IF(ISERROR($V12),"",OFFSET('Smelter Look-up'!$C$4,$V12-4,0)&amp;"")</f>
        <v>Asaka Riken Co., Ltd.</v>
      </c>
      <c r="S12" s="225" t="str">
        <f t="shared" ca="1" si="3"/>
        <v>JP</v>
      </c>
      <c r="T12" s="225" t="str">
        <f ca="1">IF(B12="","",IF(ISERROR(MATCH($J12,SorP!$B$1:$B$6230,0)),"",INDIRECT("'SorP'!$A$"&amp;MATCH($J12,SorP!$B$1:$B$6230,0))))</f>
        <v>JP-07</v>
      </c>
      <c r="U12" s="241"/>
      <c r="V12" s="275">
        <f>IF(C12="",NA(),MATCH($B12&amp;$C12,'Smelter Look-up'!$J:$J,0))</f>
        <v>27</v>
      </c>
      <c r="W12" s="276"/>
      <c r="X12" s="276">
        <f t="shared" si="4"/>
        <v>0</v>
      </c>
      <c r="Y12" s="276"/>
      <c r="Z12" s="276"/>
      <c r="AB12" s="278" t="str">
        <f t="shared" si="5"/>
        <v>GoldAsaka Riken Co., Ltd.</v>
      </c>
    </row>
    <row r="13" spans="1:34" s="277" customFormat="1" ht="20.100000000000001" customHeight="1">
      <c r="A13" s="447" t="s">
        <v>674</v>
      </c>
      <c r="B13" s="448" t="s">
        <v>1153</v>
      </c>
      <c r="C13" s="452" t="s">
        <v>1247</v>
      </c>
      <c r="D13" s="448"/>
      <c r="E13" s="448" t="s">
        <v>1124</v>
      </c>
      <c r="F13" s="448" t="s">
        <v>674</v>
      </c>
      <c r="G13" s="448" t="s">
        <v>13577</v>
      </c>
      <c r="H13" s="449"/>
      <c r="I13" s="450" t="s">
        <v>1586</v>
      </c>
      <c r="J13" s="450" t="s">
        <v>1586</v>
      </c>
      <c r="K13" s="453"/>
      <c r="L13" s="453"/>
      <c r="M13" s="453"/>
      <c r="N13" s="453"/>
      <c r="O13" s="453"/>
      <c r="P13" s="451" t="s">
        <v>500</v>
      </c>
      <c r="Q13" s="454"/>
      <c r="R13" s="217" t="str">
        <f ca="1">IF(ISERROR($V13),"",OFFSET('Smelter Look-up'!$C$4,$V13-4,0)&amp;"")</f>
        <v>Aurubis AG</v>
      </c>
      <c r="S13" s="225" t="str">
        <f t="shared" ca="1" si="3"/>
        <v>DE</v>
      </c>
      <c r="T13" s="225" t="str">
        <f ca="1">IF(B13="","",IF(ISERROR(MATCH($J13,SorP!$B$1:$B$6230,0)),"",INDIRECT("'SorP'!$A$"&amp;MATCH($J13,SorP!$B$1:$B$6230,0))))</f>
        <v>DE-HH</v>
      </c>
      <c r="U13" s="241"/>
      <c r="V13" s="275">
        <f>IF(C13="",NA(),MATCH($B13&amp;$C13,'Smelter Look-up'!$J:$J,0))</f>
        <v>32</v>
      </c>
      <c r="W13" s="276"/>
      <c r="X13" s="276">
        <f t="shared" si="4"/>
        <v>0</v>
      </c>
      <c r="Y13" s="276"/>
      <c r="Z13" s="276"/>
      <c r="AB13" s="278" t="str">
        <f t="shared" si="5"/>
        <v>GoldAurubis AG</v>
      </c>
    </row>
    <row r="14" spans="1:34" s="277" customFormat="1" ht="20.100000000000001" customHeight="1">
      <c r="A14" s="447" t="s">
        <v>675</v>
      </c>
      <c r="B14" s="448" t="s">
        <v>1153</v>
      </c>
      <c r="C14" s="452" t="s">
        <v>927</v>
      </c>
      <c r="D14" s="448"/>
      <c r="E14" s="448" t="s">
        <v>904</v>
      </c>
      <c r="F14" s="448" t="s">
        <v>675</v>
      </c>
      <c r="G14" s="448" t="s">
        <v>13577</v>
      </c>
      <c r="H14" s="449"/>
      <c r="I14" s="450" t="s">
        <v>2310</v>
      </c>
      <c r="J14" s="450" t="s">
        <v>9770</v>
      </c>
      <c r="K14" s="453"/>
      <c r="L14" s="453"/>
      <c r="M14" s="453"/>
      <c r="N14" s="453"/>
      <c r="O14" s="453"/>
      <c r="P14" s="451" t="s">
        <v>500</v>
      </c>
      <c r="Q14" s="454"/>
      <c r="R14" s="217" t="str">
        <f ca="1">IF(ISERROR($V14),"",OFFSET('Smelter Look-up'!$C$4,$V14-4,0)&amp;"")</f>
        <v>Bangko Sentral ng Pilipinas (Central Bank of the Philippines)</v>
      </c>
      <c r="S14" s="225" t="str">
        <f t="shared" ca="1" si="3"/>
        <v>PH</v>
      </c>
      <c r="T14" s="225" t="str">
        <f ca="1">IF(B14="","",IF(ISERROR(MATCH($J14,SorP!$B$1:$B$6230,0)),"",INDIRECT("'SorP'!$A$"&amp;MATCH($J14,SorP!$B$1:$B$6230,0))))</f>
        <v>PH-RIZ</v>
      </c>
      <c r="U14" s="241"/>
      <c r="V14" s="275">
        <f>IF(C14="",NA(),MATCH($B14&amp;$C14,'Smelter Look-up'!$J:$J,0))</f>
        <v>36</v>
      </c>
      <c r="W14" s="276"/>
      <c r="X14" s="276">
        <f t="shared" si="4"/>
        <v>0</v>
      </c>
      <c r="Y14" s="276"/>
      <c r="Z14" s="276"/>
      <c r="AB14" s="278" t="str">
        <f t="shared" si="5"/>
        <v>GoldBangko Sentral ng Pilipinas (Central Bank of the Philippines)</v>
      </c>
    </row>
    <row r="15" spans="1:34" s="277" customFormat="1" ht="20.100000000000001" customHeight="1">
      <c r="A15" s="447" t="s">
        <v>676</v>
      </c>
      <c r="B15" s="448" t="s">
        <v>1153</v>
      </c>
      <c r="C15" s="452" t="s">
        <v>1249</v>
      </c>
      <c r="D15" s="448"/>
      <c r="E15" s="448" t="s">
        <v>910</v>
      </c>
      <c r="F15" s="448" t="s">
        <v>676</v>
      </c>
      <c r="G15" s="448" t="s">
        <v>13577</v>
      </c>
      <c r="H15" s="449"/>
      <c r="I15" s="450" t="s">
        <v>1588</v>
      </c>
      <c r="J15" s="450" t="s">
        <v>10600</v>
      </c>
      <c r="K15" s="453"/>
      <c r="L15" s="453"/>
      <c r="M15" s="453"/>
      <c r="N15" s="453"/>
      <c r="O15" s="453"/>
      <c r="P15" s="451" t="s">
        <v>500</v>
      </c>
      <c r="Q15" s="454"/>
      <c r="R15" s="217" t="str">
        <f ca="1">IF(ISERROR($V15),"",OFFSET('Smelter Look-up'!$C$4,$V15-4,0)&amp;"")</f>
        <v>Boliden AB</v>
      </c>
      <c r="S15" s="225" t="str">
        <f t="shared" ca="1" si="3"/>
        <v>SE</v>
      </c>
      <c r="T15" s="225" t="str">
        <f ca="1">IF(B15="","",IF(ISERROR(MATCH($J15,SorP!$B$1:$B$6230,0)),"",INDIRECT("'SorP'!$A$"&amp;MATCH($J15,SorP!$B$1:$B$6230,0))))</f>
        <v>SE-AC</v>
      </c>
      <c r="U15" s="241"/>
      <c r="V15" s="275">
        <f>IF(C15="",NA(),MATCH($B15&amp;$C15,'Smelter Look-up'!$J:$J,0))</f>
        <v>37</v>
      </c>
      <c r="W15" s="276"/>
      <c r="X15" s="276">
        <f t="shared" si="4"/>
        <v>0</v>
      </c>
      <c r="Y15" s="276"/>
      <c r="Z15" s="276"/>
      <c r="AB15" s="278" t="str">
        <f t="shared" si="5"/>
        <v>GoldBoliden AB</v>
      </c>
    </row>
    <row r="16" spans="1:34" s="277" customFormat="1" ht="20.100000000000001" customHeight="1">
      <c r="A16" s="447" t="s">
        <v>678</v>
      </c>
      <c r="B16" s="448" t="s">
        <v>1153</v>
      </c>
      <c r="C16" s="452" t="s">
        <v>677</v>
      </c>
      <c r="D16" s="448"/>
      <c r="E16" s="448" t="s">
        <v>1124</v>
      </c>
      <c r="F16" s="448" t="s">
        <v>678</v>
      </c>
      <c r="G16" s="448" t="s">
        <v>13577</v>
      </c>
      <c r="H16" s="449"/>
      <c r="I16" s="450" t="s">
        <v>1572</v>
      </c>
      <c r="J16" s="450" t="s">
        <v>1573</v>
      </c>
      <c r="K16" s="453"/>
      <c r="L16" s="453"/>
      <c r="M16" s="453"/>
      <c r="N16" s="453"/>
      <c r="O16" s="453"/>
      <c r="P16" s="451" t="s">
        <v>500</v>
      </c>
      <c r="Q16" s="454"/>
      <c r="R16" s="217" t="str">
        <f ca="1">IF(ISERROR($V16),"",OFFSET('Smelter Look-up'!$C$4,$V16-4,0)&amp;"")</f>
        <v>C. Hafner GmbH + Co. KG</v>
      </c>
      <c r="S16" s="225" t="str">
        <f t="shared" ca="1" si="3"/>
        <v>DE</v>
      </c>
      <c r="T16" s="225" t="str">
        <f ca="1">IF(B16="","",IF(ISERROR(MATCH($J16,SorP!$B$1:$B$6230,0)),"",INDIRECT("'SorP'!$A$"&amp;MATCH($J16,SorP!$B$1:$B$6230,0))))</f>
        <v>DE-BW</v>
      </c>
      <c r="U16" s="241"/>
      <c r="V16" s="275">
        <f>IF(C16="",NA(),MATCH($B16&amp;$C16,'Smelter Look-up'!$J:$J,0))</f>
        <v>38</v>
      </c>
      <c r="W16" s="276"/>
      <c r="X16" s="276">
        <f t="shared" si="4"/>
        <v>0</v>
      </c>
      <c r="Y16" s="276"/>
      <c r="Z16" s="276"/>
      <c r="AB16" s="278" t="str">
        <f t="shared" si="5"/>
        <v>GoldC. Hafner GmbH + Co. KG</v>
      </c>
    </row>
    <row r="17" spans="1:28" s="277" customFormat="1" ht="20.100000000000001" customHeight="1">
      <c r="A17" s="447" t="s">
        <v>679</v>
      </c>
      <c r="B17" s="448" t="s">
        <v>1153</v>
      </c>
      <c r="C17" s="452" t="s">
        <v>928</v>
      </c>
      <c r="D17" s="448"/>
      <c r="E17" s="448" t="s">
        <v>1136</v>
      </c>
      <c r="F17" s="448" t="s">
        <v>679</v>
      </c>
      <c r="G17" s="448" t="s">
        <v>13577</v>
      </c>
      <c r="H17" s="449"/>
      <c r="I17" s="450" t="s">
        <v>1589</v>
      </c>
      <c r="J17" s="450" t="s">
        <v>1590</v>
      </c>
      <c r="K17" s="453"/>
      <c r="L17" s="453"/>
      <c r="M17" s="453"/>
      <c r="N17" s="453"/>
      <c r="O17" s="453"/>
      <c r="P17" s="451" t="s">
        <v>500</v>
      </c>
      <c r="Q17" s="454"/>
      <c r="R17" s="217" t="str">
        <f ca="1">IF(ISERROR($V17),"",OFFSET('Smelter Look-up'!$C$4,$V17-4,0)&amp;"")</f>
        <v>Caridad</v>
      </c>
      <c r="S17" s="225" t="str">
        <f t="shared" ca="1" si="3"/>
        <v>MX</v>
      </c>
      <c r="T17" s="225" t="str">
        <f ca="1">IF(B17="","",IF(ISERROR(MATCH($J17,SorP!$B$1:$B$6230,0)),"",INDIRECT("'SorP'!$A$"&amp;MATCH($J17,SorP!$B$1:$B$6230,0))))</f>
        <v>MX-SON</v>
      </c>
      <c r="U17" s="241"/>
      <c r="V17" s="275">
        <f>IF(C17="",NA(),MATCH($B17&amp;$C17,'Smelter Look-up'!$J:$J,0))</f>
        <v>40</v>
      </c>
      <c r="W17" s="276"/>
      <c r="X17" s="276">
        <f t="shared" si="4"/>
        <v>0</v>
      </c>
      <c r="Y17" s="276"/>
      <c r="Z17" s="276"/>
      <c r="AB17" s="278" t="str">
        <f t="shared" si="5"/>
        <v>GoldCaridad</v>
      </c>
    </row>
    <row r="18" spans="1:28" s="277" customFormat="1" ht="20.100000000000001" customHeight="1">
      <c r="A18" s="447" t="s">
        <v>680</v>
      </c>
      <c r="B18" s="448" t="s">
        <v>1153</v>
      </c>
      <c r="C18" s="452" t="s">
        <v>2352</v>
      </c>
      <c r="D18" s="448"/>
      <c r="E18" s="448" t="s">
        <v>1120</v>
      </c>
      <c r="F18" s="448" t="s">
        <v>680</v>
      </c>
      <c r="G18" s="448" t="s">
        <v>13577</v>
      </c>
      <c r="H18" s="449"/>
      <c r="I18" s="450" t="s">
        <v>1591</v>
      </c>
      <c r="J18" s="450" t="s">
        <v>1592</v>
      </c>
      <c r="K18" s="453"/>
      <c r="L18" s="453"/>
      <c r="M18" s="453"/>
      <c r="N18" s="453"/>
      <c r="O18" s="453"/>
      <c r="P18" s="451" t="s">
        <v>500</v>
      </c>
      <c r="Q18" s="454"/>
      <c r="R18" s="217" t="str">
        <f ca="1">IF(ISERROR($V18),"",OFFSET('Smelter Look-up'!$C$4,$V18-4,0)&amp;"")</f>
        <v>CCR Refinery - Glencore Canada Corporation</v>
      </c>
      <c r="S18" s="225" t="str">
        <f t="shared" ca="1" si="3"/>
        <v>CA</v>
      </c>
      <c r="T18" s="225" t="str">
        <f ca="1">IF(B18="","",IF(ISERROR(MATCH($J18,SorP!$B$1:$B$6230,0)),"",INDIRECT("'SorP'!$A$"&amp;MATCH($J18,SorP!$B$1:$B$6230,0))))</f>
        <v>CA-QC</v>
      </c>
      <c r="U18" s="241"/>
      <c r="V18" s="275">
        <f>IF(C18="",NA(),MATCH($B18&amp;$C18,'Smelter Look-up'!$J:$J,0))</f>
        <v>43</v>
      </c>
      <c r="W18" s="276"/>
      <c r="X18" s="276">
        <f t="shared" si="4"/>
        <v>0</v>
      </c>
      <c r="Y18" s="276"/>
      <c r="Z18" s="276"/>
      <c r="AB18" s="278" t="str">
        <f t="shared" si="5"/>
        <v>GoldCCR Refinery - Glencore Canada Corporation</v>
      </c>
    </row>
    <row r="19" spans="1:28" s="277" customFormat="1" ht="20.25" customHeight="1">
      <c r="A19" s="447" t="s">
        <v>681</v>
      </c>
      <c r="B19" s="448" t="s">
        <v>1153</v>
      </c>
      <c r="C19" s="452" t="s">
        <v>2639</v>
      </c>
      <c r="D19" s="448"/>
      <c r="E19" s="448" t="s">
        <v>1121</v>
      </c>
      <c r="F19" s="448" t="s">
        <v>681</v>
      </c>
      <c r="G19" s="448" t="s">
        <v>13577</v>
      </c>
      <c r="H19" s="449"/>
      <c r="I19" s="450" t="s">
        <v>1595</v>
      </c>
      <c r="J19" s="450" t="s">
        <v>1596</v>
      </c>
      <c r="K19" s="453"/>
      <c r="L19" s="453"/>
      <c r="M19" s="453"/>
      <c r="N19" s="453"/>
      <c r="O19" s="453"/>
      <c r="P19" s="451" t="s">
        <v>500</v>
      </c>
      <c r="Q19" s="454"/>
      <c r="R19" s="217" t="str">
        <f ca="1">IF(ISERROR($V19),"",OFFSET('Smelter Look-up'!$C$4,$V19-4,0)&amp;"")</f>
        <v>Cendres + Metaux S.A.</v>
      </c>
      <c r="S19" s="225" t="str">
        <f t="shared" ca="1" si="3"/>
        <v>CH</v>
      </c>
      <c r="T19" s="225" t="str">
        <f ca="1">IF(B19="","",IF(ISERROR(MATCH($J19,SorP!$B$1:$B$6230,0)),"",INDIRECT("'SorP'!$A$"&amp;MATCH($J19,SorP!$B$1:$B$6230,0))))</f>
        <v>CH-BE</v>
      </c>
      <c r="U19" s="241"/>
      <c r="V19" s="275">
        <f>IF(C19="",NA(),MATCH($B19&amp;$C19,'Smelter Look-up'!$J:$J,0))</f>
        <v>46</v>
      </c>
      <c r="W19" s="276"/>
      <c r="X19" s="276">
        <f t="shared" si="4"/>
        <v>0</v>
      </c>
      <c r="Y19" s="276"/>
      <c r="Z19" s="276"/>
      <c r="AB19" s="278" t="str">
        <f t="shared" si="5"/>
        <v>GoldCendres + Metaux S.A.</v>
      </c>
    </row>
    <row r="20" spans="1:28" s="277" customFormat="1" ht="20.25" customHeight="1">
      <c r="A20" s="447" t="s">
        <v>761</v>
      </c>
      <c r="B20" s="448" t="s">
        <v>1153</v>
      </c>
      <c r="C20" s="452" t="s">
        <v>2246</v>
      </c>
      <c r="D20" s="448"/>
      <c r="E20" s="448" t="s">
        <v>1123</v>
      </c>
      <c r="F20" s="448" t="s">
        <v>761</v>
      </c>
      <c r="G20" s="448" t="s">
        <v>13577</v>
      </c>
      <c r="H20" s="449"/>
      <c r="I20" s="450" t="s">
        <v>1597</v>
      </c>
      <c r="J20" s="450" t="s">
        <v>13975</v>
      </c>
      <c r="K20" s="453"/>
      <c r="L20" s="453"/>
      <c r="M20" s="453"/>
      <c r="N20" s="453"/>
      <c r="O20" s="453"/>
      <c r="P20" s="451" t="s">
        <v>500</v>
      </c>
      <c r="Q20" s="454"/>
      <c r="R20" s="217" t="str">
        <f ca="1">IF(ISERROR($V20),"",OFFSET('Smelter Look-up'!$C$4,$V20-4,0)&amp;"")</f>
        <v>Yunnan Copper Industry Co., Ltd.</v>
      </c>
      <c r="S20" s="225" t="str">
        <f t="shared" ca="1" si="3"/>
        <v>CN</v>
      </c>
      <c r="T20" s="225" t="str">
        <f ca="1">IF(B20="","",IF(ISERROR(MATCH($J20,SorP!$B$1:$B$6230,0)),"",INDIRECT("'SorP'!$A$"&amp;MATCH($J20,SorP!$B$1:$B$6230,0))))</f>
        <v>CN-YN</v>
      </c>
      <c r="U20" s="241"/>
      <c r="V20" s="275">
        <f>IF(C20="",NA(),MATCH($B20&amp;$C20,'Smelter Look-up'!$J:$J,0))</f>
        <v>281</v>
      </c>
      <c r="W20" s="276"/>
      <c r="X20" s="276">
        <f t="shared" si="4"/>
        <v>0</v>
      </c>
      <c r="Y20" s="276"/>
      <c r="Z20" s="276"/>
      <c r="AB20" s="278" t="str">
        <f t="shared" si="5"/>
        <v>GoldYunnan Copper Industry Co., Ltd.</v>
      </c>
    </row>
    <row r="21" spans="1:28" s="277" customFormat="1" ht="20.25" customHeight="1">
      <c r="A21" s="447" t="s">
        <v>682</v>
      </c>
      <c r="B21" s="448" t="s">
        <v>1153</v>
      </c>
      <c r="C21" s="452" t="s">
        <v>55</v>
      </c>
      <c r="D21" s="448"/>
      <c r="E21" s="448" t="s">
        <v>1130</v>
      </c>
      <c r="F21" s="448" t="s">
        <v>682</v>
      </c>
      <c r="G21" s="448" t="s">
        <v>13577</v>
      </c>
      <c r="H21" s="449"/>
      <c r="I21" s="450" t="s">
        <v>1599</v>
      </c>
      <c r="J21" s="450" t="s">
        <v>6691</v>
      </c>
      <c r="K21" s="453"/>
      <c r="L21" s="453"/>
      <c r="M21" s="453"/>
      <c r="N21" s="453"/>
      <c r="O21" s="453"/>
      <c r="P21" s="451" t="s">
        <v>500</v>
      </c>
      <c r="Q21" s="454"/>
      <c r="R21" s="217" t="str">
        <f ca="1">IF(ISERROR($V21),"",OFFSET('Smelter Look-up'!$C$4,$V21-4,0)&amp;"")</f>
        <v>Chimet S.p.A.</v>
      </c>
      <c r="S21" s="225" t="str">
        <f t="shared" ca="1" si="3"/>
        <v>IT</v>
      </c>
      <c r="T21" s="225" t="str">
        <f ca="1">IF(B21="","",IF(ISERROR(MATCH($J21,SorP!$B$1:$B$6230,0)),"",INDIRECT("'SorP'!$A$"&amp;MATCH($J21,SorP!$B$1:$B$6230,0))))</f>
        <v>IT-52</v>
      </c>
      <c r="U21" s="241"/>
      <c r="V21" s="275">
        <f>IF(C21="",NA(),MATCH($B21&amp;$C21,'Smelter Look-up'!$J:$J,0))</f>
        <v>51</v>
      </c>
      <c r="W21" s="276"/>
      <c r="X21" s="276">
        <f t="shared" si="4"/>
        <v>0</v>
      </c>
      <c r="Y21" s="276"/>
      <c r="Z21" s="276"/>
      <c r="AB21" s="278" t="str">
        <f t="shared" si="5"/>
        <v>GoldChimet S.p.A.</v>
      </c>
    </row>
    <row r="22" spans="1:28" s="277" customFormat="1" ht="20.25" customHeight="1">
      <c r="A22" s="447" t="s">
        <v>683</v>
      </c>
      <c r="B22" s="448" t="s">
        <v>1153</v>
      </c>
      <c r="C22" s="452" t="s">
        <v>550</v>
      </c>
      <c r="D22" s="448"/>
      <c r="E22" s="448" t="s">
        <v>1131</v>
      </c>
      <c r="F22" s="448" t="s">
        <v>683</v>
      </c>
      <c r="G22" s="448" t="s">
        <v>13577</v>
      </c>
      <c r="H22" s="449"/>
      <c r="I22" s="450" t="s">
        <v>1600</v>
      </c>
      <c r="J22" s="450" t="s">
        <v>1571</v>
      </c>
      <c r="K22" s="453"/>
      <c r="L22" s="453"/>
      <c r="M22" s="453"/>
      <c r="N22" s="453"/>
      <c r="O22" s="453"/>
      <c r="P22" s="451" t="s">
        <v>500</v>
      </c>
      <c r="Q22" s="454"/>
      <c r="R22" s="217" t="str">
        <f ca="1">IF(ISERROR($V22),"",OFFSET('Smelter Look-up'!$C$4,$V22-4,0)&amp;"")</f>
        <v>Chugai Mining</v>
      </c>
      <c r="S22" s="225" t="str">
        <f t="shared" ca="1" si="3"/>
        <v>JP</v>
      </c>
      <c r="T22" s="225" t="str">
        <f ca="1">IF(B22="","",IF(ISERROR(MATCH($J22,SorP!$B$1:$B$6230,0)),"",INDIRECT("'SorP'!$A$"&amp;MATCH($J22,SorP!$B$1:$B$6230,0))))</f>
        <v>JP-13</v>
      </c>
      <c r="U22" s="241"/>
      <c r="V22" s="275">
        <f>IF(C22="",NA(),MATCH($B22&amp;$C22,'Smelter Look-up'!$J:$J,0))</f>
        <v>54</v>
      </c>
      <c r="W22" s="276"/>
      <c r="X22" s="276">
        <f t="shared" si="4"/>
        <v>0</v>
      </c>
      <c r="Y22" s="276"/>
      <c r="Z22" s="276"/>
      <c r="AB22" s="278" t="str">
        <f t="shared" si="5"/>
        <v>GoldChugai Mining</v>
      </c>
    </row>
    <row r="23" spans="1:28" s="277" customFormat="1" ht="25.5" customHeight="1">
      <c r="A23" s="447" t="s">
        <v>15523</v>
      </c>
      <c r="B23" s="448" t="s">
        <v>1153</v>
      </c>
      <c r="C23" s="452" t="s">
        <v>15524</v>
      </c>
      <c r="D23" s="448"/>
      <c r="E23" s="448" t="s">
        <v>1134</v>
      </c>
      <c r="F23" s="448" t="s">
        <v>15523</v>
      </c>
      <c r="G23" s="448" t="s">
        <v>13577</v>
      </c>
      <c r="H23" s="449"/>
      <c r="I23" s="450" t="s">
        <v>15525</v>
      </c>
      <c r="J23" s="450" t="s">
        <v>13197</v>
      </c>
      <c r="K23" s="453"/>
      <c r="L23" s="453"/>
      <c r="M23" s="453"/>
      <c r="N23" s="453"/>
      <c r="O23" s="453"/>
      <c r="P23" s="451" t="s">
        <v>500</v>
      </c>
      <c r="Q23" s="454"/>
      <c r="R23" s="217" t="str">
        <f ca="1">IF(ISERROR($V23),"",OFFSET('Smelter Look-up'!$C$4,$V23-4,0)&amp;"")</f>
        <v/>
      </c>
      <c r="S23" s="225" t="str">
        <f t="shared" ca="1" si="3"/>
        <v>KR</v>
      </c>
      <c r="T23" s="225" t="str">
        <f ca="1">IF(B23="","",IF(ISERROR(MATCH($J23,SorP!$B$1:$B$6230,0)),"",INDIRECT("'SorP'!$A$"&amp;MATCH($J23,SorP!$B$1:$B$6230,0))))</f>
        <v>KR-28</v>
      </c>
      <c r="U23" s="241"/>
      <c r="V23" s="275" t="e">
        <f>IF(C23="",NA(),MATCH($B23&amp;$C23,'Smelter Look-up'!$J:$J,0))</f>
        <v>#N/A</v>
      </c>
      <c r="W23" s="276"/>
      <c r="X23" s="276">
        <f t="shared" si="4"/>
        <v>0</v>
      </c>
      <c r="Y23" s="276"/>
      <c r="Z23" s="276"/>
      <c r="AB23" s="278" t="str">
        <f t="shared" si="5"/>
        <v>GoldDaejin Indus Co., Ltd.</v>
      </c>
    </row>
    <row r="24" spans="1:28" s="277" customFormat="1" ht="20.25" customHeight="1">
      <c r="A24" s="447" t="s">
        <v>686</v>
      </c>
      <c r="B24" s="448" t="s">
        <v>1153</v>
      </c>
      <c r="C24" s="452" t="s">
        <v>2368</v>
      </c>
      <c r="D24" s="448"/>
      <c r="E24" s="448" t="s">
        <v>1134</v>
      </c>
      <c r="F24" s="448" t="s">
        <v>686</v>
      </c>
      <c r="G24" s="448" t="s">
        <v>13577</v>
      </c>
      <c r="H24" s="449"/>
      <c r="I24" s="450" t="s">
        <v>1603</v>
      </c>
      <c r="J24" s="450" t="s">
        <v>13202</v>
      </c>
      <c r="K24" s="453"/>
      <c r="L24" s="453"/>
      <c r="M24" s="453"/>
      <c r="N24" s="453"/>
      <c r="O24" s="453"/>
      <c r="P24" s="451" t="s">
        <v>500</v>
      </c>
      <c r="Q24" s="454"/>
      <c r="R24" s="217" t="str">
        <f ca="1">IF(ISERROR($V24),"",OFFSET('Smelter Look-up'!$C$4,$V24-4,0)&amp;"")</f>
        <v>DSC (Do Sung Corporation)</v>
      </c>
      <c r="S24" s="225" t="str">
        <f t="shared" ca="1" si="3"/>
        <v>KR</v>
      </c>
      <c r="T24" s="225" t="str">
        <f ca="1">IF(B24="","",IF(ISERROR(MATCH($J24,SorP!$B$1:$B$6230,0)),"",INDIRECT("'SorP'!$A$"&amp;MATCH($J24,SorP!$B$1:$B$6230,0))))</f>
        <v>KR-41</v>
      </c>
      <c r="U24" s="241"/>
      <c r="V24" s="275">
        <f>IF(C24="",NA(),MATCH($B24&amp;$C24,'Smelter Look-up'!$J:$J,0))</f>
        <v>68</v>
      </c>
      <c r="W24" s="276"/>
      <c r="X24" s="276">
        <f t="shared" si="4"/>
        <v>0</v>
      </c>
      <c r="Y24" s="276"/>
      <c r="Z24" s="276"/>
      <c r="AB24" s="278" t="str">
        <f t="shared" si="5"/>
        <v>GoldDSC (Do Sung Corporation)</v>
      </c>
    </row>
    <row r="25" spans="1:28" s="277" customFormat="1" ht="20.25" customHeight="1">
      <c r="A25" s="447" t="s">
        <v>688</v>
      </c>
      <c r="B25" s="448" t="s">
        <v>1153</v>
      </c>
      <c r="C25" s="452" t="s">
        <v>13251</v>
      </c>
      <c r="D25" s="448"/>
      <c r="E25" s="448" t="s">
        <v>1124</v>
      </c>
      <c r="F25" s="448" t="s">
        <v>688</v>
      </c>
      <c r="G25" s="448" t="s">
        <v>13577</v>
      </c>
      <c r="H25" s="449"/>
      <c r="I25" s="450" t="s">
        <v>1572</v>
      </c>
      <c r="J25" s="450" t="s">
        <v>1573</v>
      </c>
      <c r="K25" s="453"/>
      <c r="L25" s="453"/>
      <c r="M25" s="453"/>
      <c r="N25" s="453"/>
      <c r="O25" s="453"/>
      <c r="P25" s="451" t="s">
        <v>500</v>
      </c>
      <c r="Q25" s="454"/>
      <c r="R25" s="217" t="str">
        <f ca="1">IF(ISERROR($V25),"",OFFSET('Smelter Look-up'!$C$4,$V25-4,0)&amp;"")</f>
        <v>DODUCO Contacts and Refining GmbH</v>
      </c>
      <c r="S25" s="225" t="str">
        <f t="shared" ca="1" si="3"/>
        <v>DE</v>
      </c>
      <c r="T25" s="225" t="str">
        <f ca="1">IF(B25="","",IF(ISERROR(MATCH($J25,SorP!$B$1:$B$6230,0)),"",INDIRECT("'SorP'!$A$"&amp;MATCH($J25,SorP!$B$1:$B$6230,0))))</f>
        <v>DE-BW</v>
      </c>
      <c r="U25" s="241"/>
      <c r="V25" s="275">
        <f>IF(C25="",NA(),MATCH($B25&amp;$C25,'Smelter Look-up'!$J:$J,0))</f>
        <v>61</v>
      </c>
      <c r="W25" s="276"/>
      <c r="X25" s="276">
        <f t="shared" si="4"/>
        <v>0</v>
      </c>
      <c r="Y25" s="276"/>
      <c r="Z25" s="276"/>
      <c r="AB25" s="278" t="str">
        <f t="shared" si="5"/>
        <v>GoldDODUCO Contacts and Refining GmbH</v>
      </c>
    </row>
    <row r="26" spans="1:28" s="277" customFormat="1" ht="20.25" customHeight="1">
      <c r="A26" s="447" t="s">
        <v>689</v>
      </c>
      <c r="B26" s="448" t="s">
        <v>1153</v>
      </c>
      <c r="C26" s="452" t="s">
        <v>929</v>
      </c>
      <c r="D26" s="448"/>
      <c r="E26" s="448" t="s">
        <v>1131</v>
      </c>
      <c r="F26" s="448" t="s">
        <v>689</v>
      </c>
      <c r="G26" s="448" t="s">
        <v>13577</v>
      </c>
      <c r="H26" s="449"/>
      <c r="I26" s="450" t="s">
        <v>1604</v>
      </c>
      <c r="J26" s="450" t="s">
        <v>1605</v>
      </c>
      <c r="K26" s="453"/>
      <c r="L26" s="453"/>
      <c r="M26" s="453"/>
      <c r="N26" s="453"/>
      <c r="O26" s="453"/>
      <c r="P26" s="451" t="s">
        <v>500</v>
      </c>
      <c r="Q26" s="454"/>
      <c r="R26" s="217" t="str">
        <f ca="1">IF(ISERROR($V26),"",OFFSET('Smelter Look-up'!$C$4,$V26-4,0)&amp;"")</f>
        <v>Dowa</v>
      </c>
      <c r="S26" s="225" t="str">
        <f t="shared" ca="1" si="3"/>
        <v>JP</v>
      </c>
      <c r="T26" s="225" t="str">
        <f ca="1">IF(B26="","",IF(ISERROR(MATCH($J26,SorP!$B$1:$B$6230,0)),"",INDIRECT("'SorP'!$A$"&amp;MATCH($J26,SorP!$B$1:$B$6230,0))))</f>
        <v>JP-05</v>
      </c>
      <c r="U26" s="241"/>
      <c r="V26" s="275">
        <f>IF(C26="",NA(),MATCH($B26&amp;$C26,'Smelter Look-up'!$J:$J,0))</f>
        <v>63</v>
      </c>
      <c r="W26" s="276"/>
      <c r="X26" s="276">
        <f t="shared" si="4"/>
        <v>0</v>
      </c>
      <c r="Y26" s="276"/>
      <c r="Z26" s="276"/>
      <c r="AB26" s="278" t="str">
        <f t="shared" si="5"/>
        <v>GoldDowa</v>
      </c>
    </row>
    <row r="27" spans="1:28" s="277" customFormat="1" ht="20.25" customHeight="1">
      <c r="A27" s="447" t="s">
        <v>407</v>
      </c>
      <c r="B27" s="448" t="s">
        <v>1153</v>
      </c>
      <c r="C27" s="452" t="s">
        <v>15526</v>
      </c>
      <c r="D27" s="448"/>
      <c r="E27" s="448" t="s">
        <v>1131</v>
      </c>
      <c r="F27" s="448" t="s">
        <v>407</v>
      </c>
      <c r="G27" s="448" t="s">
        <v>13577</v>
      </c>
      <c r="H27" s="449"/>
      <c r="I27" s="450" t="s">
        <v>1609</v>
      </c>
      <c r="J27" s="450" t="s">
        <v>1610</v>
      </c>
      <c r="K27" s="453"/>
      <c r="L27" s="453"/>
      <c r="M27" s="453"/>
      <c r="N27" s="453"/>
      <c r="O27" s="453"/>
      <c r="P27" s="451" t="s">
        <v>500</v>
      </c>
      <c r="Q27" s="454"/>
      <c r="R27" s="217" t="str">
        <f ca="1">IF(ISERROR($V27),"",OFFSET('Smelter Look-up'!$C$4,$V27-4,0)&amp;"")</f>
        <v/>
      </c>
      <c r="S27" s="225" t="str">
        <f t="shared" ca="1" si="3"/>
        <v>JP</v>
      </c>
      <c r="T27" s="225" t="str">
        <f ca="1">IF(B27="","",IF(ISERROR(MATCH($J27,SorP!$B$1:$B$6230,0)),"",INDIRECT("'SorP'!$A$"&amp;MATCH($J27,SorP!$B$1:$B$6230,0))))</f>
        <v>JP-11</v>
      </c>
      <c r="U27" s="241"/>
      <c r="V27" s="275" t="e">
        <f>IF(C27="",NA(),MATCH($B27&amp;$C27,'Smelter Look-up'!$J:$J,0))</f>
        <v>#N/A</v>
      </c>
      <c r="W27" s="276"/>
      <c r="X27" s="276">
        <f t="shared" si="4"/>
        <v>0</v>
      </c>
      <c r="Y27" s="276"/>
      <c r="Z27" s="276"/>
      <c r="AB27" s="278" t="str">
        <f t="shared" si="5"/>
        <v>GoldEco-System Recycling Co., Ltd.</v>
      </c>
    </row>
    <row r="28" spans="1:28" s="277" customFormat="1" ht="25.5" customHeight="1">
      <c r="A28" s="447" t="s">
        <v>690</v>
      </c>
      <c r="B28" s="448" t="s">
        <v>1153</v>
      </c>
      <c r="C28" s="452" t="s">
        <v>2308</v>
      </c>
      <c r="D28" s="448"/>
      <c r="E28" s="448" t="s">
        <v>906</v>
      </c>
      <c r="F28" s="448" t="s">
        <v>690</v>
      </c>
      <c r="G28" s="448" t="s">
        <v>13577</v>
      </c>
      <c r="H28" s="449"/>
      <c r="I28" s="450" t="s">
        <v>1611</v>
      </c>
      <c r="J28" s="450" t="s">
        <v>10330</v>
      </c>
      <c r="K28" s="453"/>
      <c r="L28" s="453"/>
      <c r="M28" s="453"/>
      <c r="N28" s="453"/>
      <c r="O28" s="453"/>
      <c r="P28" s="451" t="s">
        <v>500</v>
      </c>
      <c r="Q28" s="454"/>
      <c r="R28" s="217" t="str">
        <f ca="1">IF(ISERROR($V28),"",OFFSET('Smelter Look-up'!$C$4,$V28-4,0)&amp;"")</f>
        <v>OJSC Novosibirsk Refinery</v>
      </c>
      <c r="S28" s="225" t="str">
        <f t="shared" ca="1" si="3"/>
        <v>RU</v>
      </c>
      <c r="T28" s="225" t="str">
        <f ca="1">IF(B28="","",IF(ISERROR(MATCH($J28,SorP!$B$1:$B$6230,0)),"",INDIRECT("'SorP'!$A$"&amp;MATCH($J28,SorP!$B$1:$B$6230,0))))</f>
        <v>RU-NVS</v>
      </c>
      <c r="U28" s="241"/>
      <c r="V28" s="275">
        <f>IF(C28="",NA(),MATCH($B28&amp;$C28,'Smelter Look-up'!$J:$J,0))</f>
        <v>183</v>
      </c>
      <c r="W28" s="276"/>
      <c r="X28" s="276">
        <f t="shared" si="4"/>
        <v>0</v>
      </c>
      <c r="Y28" s="276"/>
      <c r="Z28" s="276"/>
      <c r="AB28" s="278" t="str">
        <f t="shared" si="5"/>
        <v>GoldOJSC Novosibirsk Refinery</v>
      </c>
    </row>
    <row r="29" spans="1:28" s="277" customFormat="1" ht="20.25" customHeight="1">
      <c r="A29" s="447" t="s">
        <v>694</v>
      </c>
      <c r="B29" s="448" t="s">
        <v>1153</v>
      </c>
      <c r="C29" s="452" t="s">
        <v>1062</v>
      </c>
      <c r="D29" s="448"/>
      <c r="E29" s="448" t="s">
        <v>1124</v>
      </c>
      <c r="F29" s="448" t="s">
        <v>694</v>
      </c>
      <c r="G29" s="448" t="s">
        <v>13577</v>
      </c>
      <c r="H29" s="449"/>
      <c r="I29" s="450" t="s">
        <v>1572</v>
      </c>
      <c r="J29" s="450" t="s">
        <v>1573</v>
      </c>
      <c r="K29" s="453"/>
      <c r="L29" s="453"/>
      <c r="M29" s="453"/>
      <c r="N29" s="453"/>
      <c r="O29" s="453"/>
      <c r="P29" s="451" t="s">
        <v>500</v>
      </c>
      <c r="Q29" s="454"/>
      <c r="R29" s="217" t="str">
        <f ca="1">IF(ISERROR($V29),"",OFFSET('Smelter Look-up'!$C$4,$V29-4,0)&amp;"")</f>
        <v>Heimerle + Meule GmbH</v>
      </c>
      <c r="S29" s="225" t="str">
        <f t="shared" ca="1" si="3"/>
        <v>DE</v>
      </c>
      <c r="T29" s="225" t="str">
        <f ca="1">IF(B29="","",IF(ISERROR(MATCH($J29,SorP!$B$1:$B$6230,0)),"",INDIRECT("'SorP'!$A$"&amp;MATCH($J29,SorP!$B$1:$B$6230,0))))</f>
        <v>DE-BW</v>
      </c>
      <c r="U29" s="241"/>
      <c r="V29" s="275">
        <f>IF(C29="",NA(),MATCH($B29&amp;$C29,'Smelter Look-up'!$J:$J,0))</f>
        <v>92</v>
      </c>
      <c r="W29" s="276"/>
      <c r="X29" s="276">
        <f t="shared" si="4"/>
        <v>0</v>
      </c>
      <c r="Y29" s="276"/>
      <c r="Z29" s="276"/>
      <c r="AB29" s="278" t="str">
        <f t="shared" si="5"/>
        <v>GoldHeimerle + Meule GmbH</v>
      </c>
    </row>
    <row r="30" spans="1:28" s="277" customFormat="1" ht="20.25" customHeight="1">
      <c r="A30" s="447" t="s">
        <v>695</v>
      </c>
      <c r="B30" s="448" t="s">
        <v>1153</v>
      </c>
      <c r="C30" s="452" t="s">
        <v>2647</v>
      </c>
      <c r="D30" s="448"/>
      <c r="E30" s="448" t="s">
        <v>1123</v>
      </c>
      <c r="F30" s="448" t="s">
        <v>695</v>
      </c>
      <c r="G30" s="448" t="s">
        <v>13577</v>
      </c>
      <c r="H30" s="449"/>
      <c r="I30" s="450" t="s">
        <v>1618</v>
      </c>
      <c r="J30" s="450" t="s">
        <v>14194</v>
      </c>
      <c r="K30" s="453"/>
      <c r="L30" s="453"/>
      <c r="M30" s="453"/>
      <c r="N30" s="453"/>
      <c r="O30" s="453"/>
      <c r="P30" s="451" t="s">
        <v>500</v>
      </c>
      <c r="Q30" s="454"/>
      <c r="R30" s="217" t="str">
        <f ca="1">IF(ISERROR($V30),"",OFFSET('Smelter Look-up'!$C$4,$V30-4,0)&amp;"")</f>
        <v>Heraeus Metals Hong Kong Ltd.</v>
      </c>
      <c r="S30" s="225" t="str">
        <f t="shared" ca="1" si="3"/>
        <v>CN</v>
      </c>
      <c r="T30" s="225" t="str">
        <f ca="1">IF(B30="","",IF(ISERROR(MATCH($J30,SorP!$B$1:$B$6230,0)),"",INDIRECT("'SorP'!$A$"&amp;MATCH($J30,SorP!$B$1:$B$6230,0))))</f>
        <v>CN-HK</v>
      </c>
      <c r="U30" s="241"/>
      <c r="V30" s="275">
        <f>IF(C30="",NA(),MATCH($B30&amp;$C30,'Smelter Look-up'!$J:$J,0))</f>
        <v>97</v>
      </c>
      <c r="W30" s="276"/>
      <c r="X30" s="276">
        <f t="shared" si="4"/>
        <v>0</v>
      </c>
      <c r="Y30" s="276"/>
      <c r="Z30" s="276"/>
      <c r="AB30" s="278" t="str">
        <f t="shared" si="5"/>
        <v>GoldHeraeus Metals Hong Kong Ltd.</v>
      </c>
    </row>
    <row r="31" spans="1:28" s="277" customFormat="1" ht="20.25" customHeight="1">
      <c r="A31" s="447" t="s">
        <v>696</v>
      </c>
      <c r="B31" s="448" t="s">
        <v>1153</v>
      </c>
      <c r="C31" s="452" t="s">
        <v>1250</v>
      </c>
      <c r="D31" s="448"/>
      <c r="E31" s="448" t="s">
        <v>1124</v>
      </c>
      <c r="F31" s="448" t="s">
        <v>696</v>
      </c>
      <c r="G31" s="448" t="s">
        <v>13577</v>
      </c>
      <c r="H31" s="449"/>
      <c r="I31" s="450" t="s">
        <v>1619</v>
      </c>
      <c r="J31" s="450" t="s">
        <v>4397</v>
      </c>
      <c r="K31" s="453"/>
      <c r="L31" s="453"/>
      <c r="M31" s="453"/>
      <c r="N31" s="453"/>
      <c r="O31" s="453"/>
      <c r="P31" s="451" t="s">
        <v>500</v>
      </c>
      <c r="Q31" s="454"/>
      <c r="R31" s="217" t="str">
        <f ca="1">IF(ISERROR($V31),"",OFFSET('Smelter Look-up'!$C$4,$V31-4,0)&amp;"")</f>
        <v>Heraeus Precious Metals GmbH &amp; Co. KG</v>
      </c>
      <c r="S31" s="225" t="str">
        <f t="shared" ca="1" si="3"/>
        <v>DE</v>
      </c>
      <c r="T31" s="225" t="str">
        <f ca="1">IF(B31="","",IF(ISERROR(MATCH($J31,SorP!$B$1:$B$6230,0)),"",INDIRECT("'SorP'!$A$"&amp;MATCH($J31,SorP!$B$1:$B$6230,0))))</f>
        <v>DE-HE</v>
      </c>
      <c r="U31" s="241"/>
      <c r="V31" s="275">
        <f>IF(C31="",NA(),MATCH($B31&amp;$C31,'Smelter Look-up'!$J:$J,0))</f>
        <v>98</v>
      </c>
      <c r="W31" s="276"/>
      <c r="X31" s="276">
        <f t="shared" si="4"/>
        <v>0</v>
      </c>
      <c r="Y31" s="276"/>
      <c r="Z31" s="276"/>
      <c r="AB31" s="278" t="str">
        <f t="shared" si="5"/>
        <v>GoldHeraeus Precious Metals GmbH &amp; Co. KG</v>
      </c>
    </row>
    <row r="32" spans="1:28" s="277" customFormat="1" ht="25.5" customHeight="1">
      <c r="A32" s="447" t="s">
        <v>699</v>
      </c>
      <c r="B32" s="448" t="s">
        <v>1153</v>
      </c>
      <c r="C32" s="452" t="s">
        <v>2424</v>
      </c>
      <c r="D32" s="448"/>
      <c r="E32" s="448" t="s">
        <v>1123</v>
      </c>
      <c r="F32" s="448" t="s">
        <v>699</v>
      </c>
      <c r="G32" s="448" t="s">
        <v>13577</v>
      </c>
      <c r="H32" s="449"/>
      <c r="I32" s="450" t="s">
        <v>1623</v>
      </c>
      <c r="J32" s="450" t="s">
        <v>13949</v>
      </c>
      <c r="K32" s="453"/>
      <c r="L32" s="453"/>
      <c r="M32" s="453"/>
      <c r="N32" s="453"/>
      <c r="O32" s="453"/>
      <c r="P32" s="451" t="s">
        <v>500</v>
      </c>
      <c r="Q32" s="454"/>
      <c r="R32" s="217" t="str">
        <f ca="1">IF(ISERROR($V32),"",OFFSET('Smelter Look-up'!$C$4,$V32-4,0)&amp;"")</f>
        <v>Inner Mongolia Qiankun Gold and Silver Refinery Share Co., Ltd.</v>
      </c>
      <c r="S32" s="225" t="str">
        <f t="shared" ca="1" si="3"/>
        <v>CN</v>
      </c>
      <c r="T32" s="225" t="str">
        <f ca="1">IF(B32="","",IF(ISERROR(MATCH($J32,SorP!$B$1:$B$6230,0)),"",INDIRECT("'SorP'!$A$"&amp;MATCH($J32,SorP!$B$1:$B$6230,0))))</f>
        <v>CN-NM</v>
      </c>
      <c r="U32" s="241"/>
      <c r="V32" s="275">
        <f>IF(C32="",NA(),MATCH($B32&amp;$C32,'Smelter Look-up'!$J:$J,0))</f>
        <v>105</v>
      </c>
      <c r="W32" s="276"/>
      <c r="X32" s="276">
        <f t="shared" si="4"/>
        <v>0</v>
      </c>
      <c r="Y32" s="276"/>
      <c r="Z32" s="276"/>
      <c r="AB32" s="278" t="str">
        <f t="shared" si="5"/>
        <v>GoldInner Mongolia Qiankun Gold and Silver Refinery Share Co., Ltd.</v>
      </c>
    </row>
    <row r="33" spans="1:28" s="277" customFormat="1" ht="20.25" customHeight="1">
      <c r="A33" s="447" t="s">
        <v>700</v>
      </c>
      <c r="B33" s="448" t="s">
        <v>1153</v>
      </c>
      <c r="C33" s="452" t="s">
        <v>1251</v>
      </c>
      <c r="D33" s="448"/>
      <c r="E33" s="448" t="s">
        <v>1131</v>
      </c>
      <c r="F33" s="448" t="s">
        <v>700</v>
      </c>
      <c r="G33" s="448" t="s">
        <v>13577</v>
      </c>
      <c r="H33" s="449"/>
      <c r="I33" s="450" t="s">
        <v>1624</v>
      </c>
      <c r="J33" s="450" t="s">
        <v>1610</v>
      </c>
      <c r="K33" s="453"/>
      <c r="L33" s="453"/>
      <c r="M33" s="453"/>
      <c r="N33" s="453"/>
      <c r="O33" s="453"/>
      <c r="P33" s="451" t="s">
        <v>500</v>
      </c>
      <c r="Q33" s="454"/>
      <c r="R33" s="217" t="str">
        <f ca="1">IF(ISERROR($V33),"",OFFSET('Smelter Look-up'!$C$4,$V33-4,0)&amp;"")</f>
        <v>Ishifuku Metal Industry Co., Ltd.</v>
      </c>
      <c r="S33" s="225" t="str">
        <f t="shared" ca="1" si="3"/>
        <v>JP</v>
      </c>
      <c r="T33" s="225" t="str">
        <f ca="1">IF(B33="","",IF(ISERROR(MATCH($J33,SorP!$B$1:$B$6230,0)),"",INDIRECT("'SorP'!$A$"&amp;MATCH($J33,SorP!$B$1:$B$6230,0))))</f>
        <v>JP-11</v>
      </c>
      <c r="U33" s="241"/>
      <c r="V33" s="275">
        <f>IF(C33="",NA(),MATCH($B33&amp;$C33,'Smelter Look-up'!$J:$J,0))</f>
        <v>107</v>
      </c>
      <c r="W33" s="276"/>
      <c r="X33" s="276">
        <f t="shared" si="4"/>
        <v>0</v>
      </c>
      <c r="Y33" s="276"/>
      <c r="Z33" s="276"/>
      <c r="AB33" s="278" t="str">
        <f t="shared" si="5"/>
        <v>GoldIshifuku Metal Industry Co., Ltd.</v>
      </c>
    </row>
    <row r="34" spans="1:28" s="277" customFormat="1" ht="20.25" customHeight="1">
      <c r="A34" s="447" t="s">
        <v>701</v>
      </c>
      <c r="B34" s="448" t="s">
        <v>1153</v>
      </c>
      <c r="C34" s="452" t="s">
        <v>1258</v>
      </c>
      <c r="D34" s="448"/>
      <c r="E34" s="448" t="s">
        <v>912</v>
      </c>
      <c r="F34" s="448" t="s">
        <v>701</v>
      </c>
      <c r="G34" s="448" t="s">
        <v>13577</v>
      </c>
      <c r="H34" s="449"/>
      <c r="I34" s="450" t="s">
        <v>1625</v>
      </c>
      <c r="J34" s="450" t="s">
        <v>11593</v>
      </c>
      <c r="K34" s="453"/>
      <c r="L34" s="453"/>
      <c r="M34" s="453"/>
      <c r="N34" s="453"/>
      <c r="O34" s="453"/>
      <c r="P34" s="451" t="s">
        <v>500</v>
      </c>
      <c r="Q34" s="454"/>
      <c r="R34" s="217" t="str">
        <f ca="1">IF(ISERROR($V34),"",OFFSET('Smelter Look-up'!$C$4,$V34-4,0)&amp;"")</f>
        <v>Istanbul Gold Refinery</v>
      </c>
      <c r="S34" s="225" t="str">
        <f t="shared" ca="1" si="3"/>
        <v>TR</v>
      </c>
      <c r="T34" s="225" t="str">
        <f ca="1">IF(B34="","",IF(ISERROR(MATCH($J34,SorP!$B$1:$B$6230,0)),"",INDIRECT("'SorP'!$A$"&amp;MATCH($J34,SorP!$B$1:$B$6230,0))))</f>
        <v>TR-34</v>
      </c>
      <c r="U34" s="241"/>
      <c r="V34" s="275">
        <f>IF(C34="",NA(),MATCH($B34&amp;$C34,'Smelter Look-up'!$J:$J,0))</f>
        <v>108</v>
      </c>
      <c r="W34" s="276"/>
      <c r="X34" s="276">
        <f t="shared" si="4"/>
        <v>0</v>
      </c>
      <c r="Y34" s="276"/>
      <c r="Z34" s="276"/>
      <c r="AB34" s="278" t="str">
        <f t="shared" si="5"/>
        <v>GoldIstanbul Gold Refinery</v>
      </c>
    </row>
    <row r="35" spans="1:28" s="277" customFormat="1" ht="20.25" customHeight="1">
      <c r="A35" s="447" t="s">
        <v>702</v>
      </c>
      <c r="B35" s="448" t="s">
        <v>1153</v>
      </c>
      <c r="C35" s="452" t="s">
        <v>931</v>
      </c>
      <c r="D35" s="448"/>
      <c r="E35" s="448" t="s">
        <v>1131</v>
      </c>
      <c r="F35" s="448" t="s">
        <v>702</v>
      </c>
      <c r="G35" s="448" t="s">
        <v>13577</v>
      </c>
      <c r="H35" s="449"/>
      <c r="I35" s="450" t="s">
        <v>1626</v>
      </c>
      <c r="J35" s="450" t="s">
        <v>1626</v>
      </c>
      <c r="K35" s="453"/>
      <c r="L35" s="453"/>
      <c r="M35" s="453"/>
      <c r="N35" s="453"/>
      <c r="O35" s="453"/>
      <c r="P35" s="451" t="s">
        <v>500</v>
      </c>
      <c r="Q35" s="454"/>
      <c r="R35" s="217" t="str">
        <f ca="1">IF(ISERROR($V35),"",OFFSET('Smelter Look-up'!$C$4,$V35-4,0)&amp;"")</f>
        <v>Japan Mint</v>
      </c>
      <c r="S35" s="225" t="str">
        <f t="shared" ca="1" si="3"/>
        <v>JP</v>
      </c>
      <c r="T35" s="225" t="str">
        <f ca="1">IF(B35="","",IF(ISERROR(MATCH($J35,SorP!$B$1:$B$6230,0)),"",INDIRECT("'SorP'!$A$"&amp;MATCH($J35,SorP!$B$1:$B$6230,0))))</f>
        <v>JP-27</v>
      </c>
      <c r="U35" s="241"/>
      <c r="V35" s="275">
        <f>IF(C35="",NA(),MATCH($B35&amp;$C35,'Smelter Look-up'!$J:$J,0))</f>
        <v>111</v>
      </c>
      <c r="W35" s="276"/>
      <c r="X35" s="276">
        <f t="shared" si="4"/>
        <v>0</v>
      </c>
      <c r="Y35" s="276"/>
      <c r="Z35" s="276"/>
      <c r="AB35" s="278" t="str">
        <f t="shared" si="5"/>
        <v>GoldJapan Mint</v>
      </c>
    </row>
    <row r="36" spans="1:28" s="277" customFormat="1" ht="20.25" customHeight="1">
      <c r="A36" s="447" t="s">
        <v>703</v>
      </c>
      <c r="B36" s="448" t="s">
        <v>1153</v>
      </c>
      <c r="C36" s="452" t="s">
        <v>2425</v>
      </c>
      <c r="D36" s="448"/>
      <c r="E36" s="448" t="s">
        <v>1123</v>
      </c>
      <c r="F36" s="448" t="s">
        <v>703</v>
      </c>
      <c r="G36" s="448" t="s">
        <v>13577</v>
      </c>
      <c r="H36" s="449"/>
      <c r="I36" s="450" t="s">
        <v>1627</v>
      </c>
      <c r="J36" s="450" t="s">
        <v>13966</v>
      </c>
      <c r="K36" s="453"/>
      <c r="L36" s="453"/>
      <c r="M36" s="453"/>
      <c r="N36" s="453"/>
      <c r="O36" s="453"/>
      <c r="P36" s="451" t="s">
        <v>500</v>
      </c>
      <c r="Q36" s="454"/>
      <c r="R36" s="217" t="str">
        <f ca="1">IF(ISERROR($V36),"",OFFSET('Smelter Look-up'!$C$4,$V36-4,0)&amp;"")</f>
        <v>Jiangxi Copper Co., Ltd.</v>
      </c>
      <c r="S36" s="225" t="str">
        <f t="shared" ca="1" si="3"/>
        <v>CN</v>
      </c>
      <c r="T36" s="225" t="str">
        <f ca="1">IF(B36="","",IF(ISERROR(MATCH($J36,SorP!$B$1:$B$6230,0)),"",INDIRECT("'SorP'!$A$"&amp;MATCH($J36,SorP!$B$1:$B$6230,0))))</f>
        <v>CN-JX</v>
      </c>
      <c r="U36" s="241"/>
      <c r="V36" s="275">
        <f>IF(C36="",NA(),MATCH($B36&amp;$C36,'Smelter Look-up'!$J:$J,0))</f>
        <v>113</v>
      </c>
      <c r="W36" s="276"/>
      <c r="X36" s="276">
        <f t="shared" si="4"/>
        <v>0</v>
      </c>
      <c r="Y36" s="276"/>
      <c r="Z36" s="276"/>
      <c r="AB36" s="278" t="str">
        <f t="shared" si="5"/>
        <v>GoldJiangxi Copper Co., Ltd.</v>
      </c>
    </row>
    <row r="37" spans="1:28" s="277" customFormat="1" ht="25.5" customHeight="1">
      <c r="A37" s="447" t="s">
        <v>704</v>
      </c>
      <c r="B37" s="448" t="s">
        <v>1153</v>
      </c>
      <c r="C37" s="452" t="s">
        <v>2309</v>
      </c>
      <c r="D37" s="448"/>
      <c r="E37" s="448" t="s">
        <v>2576</v>
      </c>
      <c r="F37" s="448" t="s">
        <v>704</v>
      </c>
      <c r="G37" s="448" t="s">
        <v>13577</v>
      </c>
      <c r="H37" s="449"/>
      <c r="I37" s="450" t="s">
        <v>1629</v>
      </c>
      <c r="J37" s="450" t="s">
        <v>1630</v>
      </c>
      <c r="K37" s="453"/>
      <c r="L37" s="453"/>
      <c r="M37" s="453"/>
      <c r="N37" s="453"/>
      <c r="O37" s="453"/>
      <c r="P37" s="451" t="s">
        <v>500</v>
      </c>
      <c r="Q37" s="454"/>
      <c r="R37" s="217" t="str">
        <f ca="1">IF(ISERROR($V37),"",OFFSET('Smelter Look-up'!$C$4,$V37-4,0)&amp;"")</f>
        <v>Asahi Refining USA Inc.</v>
      </c>
      <c r="S37" s="225" t="str">
        <f t="shared" ca="1" si="3"/>
        <v>US</v>
      </c>
      <c r="T37" s="225" t="str">
        <f ca="1">IF(B37="","",IF(ISERROR(MATCH($J37,SorP!$B$1:$B$6230,0)),"",INDIRECT("'SorP'!$A$"&amp;MATCH($J37,SorP!$B$1:$B$6230,0))))</f>
        <v>US-UT</v>
      </c>
      <c r="U37" s="241"/>
      <c r="V37" s="275">
        <f>IF(C37="",NA(),MATCH($B37&amp;$C37,'Smelter Look-up'!$J:$J,0))</f>
        <v>26</v>
      </c>
      <c r="W37" s="276"/>
      <c r="X37" s="276">
        <f t="shared" si="4"/>
        <v>0</v>
      </c>
      <c r="Y37" s="276"/>
      <c r="Z37" s="276"/>
      <c r="AB37" s="278" t="str">
        <f t="shared" si="5"/>
        <v>GoldAsahi Refining USA Inc.</v>
      </c>
    </row>
    <row r="38" spans="1:28" s="277" customFormat="1" ht="20.25" customHeight="1">
      <c r="A38" s="447" t="s">
        <v>705</v>
      </c>
      <c r="B38" s="448" t="s">
        <v>1153</v>
      </c>
      <c r="C38" s="452" t="s">
        <v>2411</v>
      </c>
      <c r="D38" s="448"/>
      <c r="E38" s="448" t="s">
        <v>1120</v>
      </c>
      <c r="F38" s="448" t="s">
        <v>705</v>
      </c>
      <c r="G38" s="448" t="s">
        <v>13577</v>
      </c>
      <c r="H38" s="449"/>
      <c r="I38" s="450" t="s">
        <v>1632</v>
      </c>
      <c r="J38" s="450" t="s">
        <v>1633</v>
      </c>
      <c r="K38" s="453"/>
      <c r="L38" s="453"/>
      <c r="M38" s="453"/>
      <c r="N38" s="453"/>
      <c r="O38" s="453"/>
      <c r="P38" s="451" t="s">
        <v>500</v>
      </c>
      <c r="Q38" s="454"/>
      <c r="R38" s="217" t="str">
        <f ca="1">IF(ISERROR($V38),"",OFFSET('Smelter Look-up'!$C$4,$V38-4,0)&amp;"")</f>
        <v>Asahi Refining Canada Ltd.</v>
      </c>
      <c r="S38" s="225" t="str">
        <f t="shared" ref="S38:S68" ca="1" si="6">IF(B38="","",IF(ISERROR(MATCH($E38,CL,0)),"Unknown",INDIRECT("'C'!$A$"&amp;MATCH($E38,CL,0)+1)))</f>
        <v>CA</v>
      </c>
      <c r="T38" s="225" t="str">
        <f ca="1">IF(B38="","",IF(ISERROR(MATCH($J38,SorP!$B$1:$B$6230,0)),"",INDIRECT("'SorP'!$A$"&amp;MATCH($J38,SorP!$B$1:$B$6230,0))))</f>
        <v>CA-ON</v>
      </c>
      <c r="U38" s="241"/>
      <c r="V38" s="275">
        <f>IF(C38="",NA(),MATCH($B38&amp;$C38,'Smelter Look-up'!$J:$J,0))</f>
        <v>25</v>
      </c>
      <c r="W38" s="276"/>
      <c r="X38" s="276">
        <f t="shared" ref="X38:X68" si="7">IF(AND(C38="Smelter not listed",OR(LEN(D38)=0,LEN(E38)=0)),1,0)</f>
        <v>0</v>
      </c>
      <c r="Y38" s="276"/>
      <c r="Z38" s="276"/>
      <c r="AB38" s="278" t="str">
        <f t="shared" ref="AB38:AB68" si="8">B38&amp;C38</f>
        <v>GoldAsahi Refining Canada Ltd.</v>
      </c>
    </row>
    <row r="39" spans="1:28" s="277" customFormat="1" ht="25.5" customHeight="1">
      <c r="A39" s="447" t="s">
        <v>707</v>
      </c>
      <c r="B39" s="448" t="s">
        <v>1153</v>
      </c>
      <c r="C39" s="452" t="s">
        <v>1430</v>
      </c>
      <c r="D39" s="448"/>
      <c r="E39" s="448" t="s">
        <v>906</v>
      </c>
      <c r="F39" s="448" t="s">
        <v>707</v>
      </c>
      <c r="G39" s="448" t="s">
        <v>13577</v>
      </c>
      <c r="H39" s="449"/>
      <c r="I39" s="450" t="s">
        <v>1634</v>
      </c>
      <c r="J39" s="450" t="s">
        <v>10268</v>
      </c>
      <c r="K39" s="453"/>
      <c r="L39" s="453"/>
      <c r="M39" s="453"/>
      <c r="N39" s="453"/>
      <c r="O39" s="453"/>
      <c r="P39" s="451" t="s">
        <v>500</v>
      </c>
      <c r="Q39" s="454"/>
      <c r="R39" s="217" t="str">
        <f ca="1">IF(ISERROR($V39),"",OFFSET('Smelter Look-up'!$C$4,$V39-4,0)&amp;"")</f>
        <v>JSC Uralelectromed</v>
      </c>
      <c r="S39" s="225" t="str">
        <f t="shared" ca="1" si="6"/>
        <v>RU</v>
      </c>
      <c r="T39" s="225" t="str">
        <f ca="1">IF(B39="","",IF(ISERROR(MATCH($J39,SorP!$B$1:$B$6230,0)),"",INDIRECT("'SorP'!$A$"&amp;MATCH($J39,SorP!$B$1:$B$6230,0))))</f>
        <v>RU-SVE</v>
      </c>
      <c r="U39" s="241"/>
      <c r="V39" s="275">
        <f>IF(C39="",NA(),MATCH($B39&amp;$C39,'Smelter Look-up'!$J:$J,0))</f>
        <v>119</v>
      </c>
      <c r="W39" s="276"/>
      <c r="X39" s="276">
        <f t="shared" si="7"/>
        <v>0</v>
      </c>
      <c r="Y39" s="276"/>
      <c r="Z39" s="276"/>
      <c r="AB39" s="278" t="str">
        <f t="shared" si="8"/>
        <v>GoldJSC Uralelectromed</v>
      </c>
    </row>
    <row r="40" spans="1:28" s="277" customFormat="1" ht="20.25" customHeight="1">
      <c r="A40" s="447" t="s">
        <v>708</v>
      </c>
      <c r="B40" s="448" t="s">
        <v>1153</v>
      </c>
      <c r="C40" s="452" t="s">
        <v>57</v>
      </c>
      <c r="D40" s="448"/>
      <c r="E40" s="448" t="s">
        <v>1131</v>
      </c>
      <c r="F40" s="448" t="s">
        <v>708</v>
      </c>
      <c r="G40" s="448" t="s">
        <v>13577</v>
      </c>
      <c r="H40" s="449"/>
      <c r="I40" s="450" t="s">
        <v>2496</v>
      </c>
      <c r="J40" s="450" t="s">
        <v>6885</v>
      </c>
      <c r="K40" s="453"/>
      <c r="L40" s="453"/>
      <c r="M40" s="453"/>
      <c r="N40" s="453"/>
      <c r="O40" s="453"/>
      <c r="P40" s="451" t="s">
        <v>500</v>
      </c>
      <c r="Q40" s="454"/>
      <c r="R40" s="217" t="str">
        <f ca="1">IF(ISERROR($V40),"",OFFSET('Smelter Look-up'!$C$4,$V40-4,0)&amp;"")</f>
        <v>JX Nippon Mining &amp; Metals Co., Ltd.</v>
      </c>
      <c r="S40" s="225" t="str">
        <f t="shared" ca="1" si="6"/>
        <v>JP</v>
      </c>
      <c r="T40" s="225" t="str">
        <f ca="1">IF(B40="","",IF(ISERROR(MATCH($J40,SorP!$B$1:$B$6230,0)),"",INDIRECT("'SorP'!$A$"&amp;MATCH($J40,SorP!$B$1:$B$6230,0))))</f>
        <v>JP-44</v>
      </c>
      <c r="U40" s="241"/>
      <c r="V40" s="275">
        <f>IF(C40="",NA(),MATCH($B40&amp;$C40,'Smelter Look-up'!$J:$J,0))</f>
        <v>120</v>
      </c>
      <c r="W40" s="276"/>
      <c r="X40" s="276">
        <f t="shared" si="7"/>
        <v>0</v>
      </c>
      <c r="Y40" s="276"/>
      <c r="Z40" s="276"/>
      <c r="AB40" s="278" t="str">
        <f t="shared" si="8"/>
        <v>GoldJX Nippon Mining &amp; Metals Co., Ltd.</v>
      </c>
    </row>
    <row r="41" spans="1:28" s="277" customFormat="1" ht="20.25" customHeight="1">
      <c r="A41" s="447" t="s">
        <v>709</v>
      </c>
      <c r="B41" s="448" t="s">
        <v>1153</v>
      </c>
      <c r="C41" s="452" t="s">
        <v>1635</v>
      </c>
      <c r="D41" s="448"/>
      <c r="E41" s="448" t="s">
        <v>1132</v>
      </c>
      <c r="F41" s="448" t="s">
        <v>709</v>
      </c>
      <c r="G41" s="448" t="s">
        <v>13577</v>
      </c>
      <c r="H41" s="449"/>
      <c r="I41" s="450" t="s">
        <v>1636</v>
      </c>
      <c r="J41" s="450" t="s">
        <v>7279</v>
      </c>
      <c r="K41" s="453"/>
      <c r="L41" s="453"/>
      <c r="M41" s="453"/>
      <c r="N41" s="453"/>
      <c r="O41" s="453"/>
      <c r="P41" s="451" t="s">
        <v>500</v>
      </c>
      <c r="Q41" s="454"/>
      <c r="R41" s="217" t="str">
        <f ca="1">IF(ISERROR($V41),"",OFFSET('Smelter Look-up'!$C$4,$V41-4,0)&amp;"")</f>
        <v>Kazzinc</v>
      </c>
      <c r="S41" s="225" t="str">
        <f t="shared" ca="1" si="6"/>
        <v>KZ</v>
      </c>
      <c r="T41" s="225" t="str">
        <f ca="1">IF(B41="","",IF(ISERROR(MATCH($J41,SorP!$B$1:$B$6230,0)),"",INDIRECT("'SorP'!$A$"&amp;MATCH($J41,SorP!$B$1:$B$6230,0))))</f>
        <v>KZ-KAR</v>
      </c>
      <c r="U41" s="241"/>
      <c r="V41" s="275">
        <f>IF(C41="",NA(),MATCH($B41&amp;$C41,'Smelter Look-up'!$J:$J,0))</f>
        <v>123</v>
      </c>
      <c r="W41" s="276"/>
      <c r="X41" s="276">
        <f t="shared" si="7"/>
        <v>0</v>
      </c>
      <c r="Y41" s="276"/>
      <c r="Z41" s="276"/>
      <c r="AB41" s="278" t="str">
        <f t="shared" si="8"/>
        <v>GoldKazzinc</v>
      </c>
    </row>
    <row r="42" spans="1:28" s="277" customFormat="1" ht="25.5" customHeight="1">
      <c r="A42" s="447" t="s">
        <v>711</v>
      </c>
      <c r="B42" s="448" t="s">
        <v>1153</v>
      </c>
      <c r="C42" s="452" t="s">
        <v>710</v>
      </c>
      <c r="D42" s="448"/>
      <c r="E42" s="448" t="s">
        <v>2576</v>
      </c>
      <c r="F42" s="448" t="s">
        <v>711</v>
      </c>
      <c r="G42" s="448" t="s">
        <v>13577</v>
      </c>
      <c r="H42" s="449"/>
      <c r="I42" s="450" t="s">
        <v>1637</v>
      </c>
      <c r="J42" s="450" t="s">
        <v>1630</v>
      </c>
      <c r="K42" s="453"/>
      <c r="L42" s="453"/>
      <c r="M42" s="453"/>
      <c r="N42" s="453"/>
      <c r="O42" s="453"/>
      <c r="P42" s="451" t="s">
        <v>500</v>
      </c>
      <c r="Q42" s="454"/>
      <c r="R42" s="217" t="str">
        <f ca="1">IF(ISERROR($V42),"",OFFSET('Smelter Look-up'!$C$4,$V42-4,0)&amp;"")</f>
        <v>Kennecott Utah Copper LLC</v>
      </c>
      <c r="S42" s="225" t="str">
        <f t="shared" ca="1" si="6"/>
        <v>US</v>
      </c>
      <c r="T42" s="225" t="str">
        <f ca="1">IF(B42="","",IF(ISERROR(MATCH($J42,SorP!$B$1:$B$6230,0)),"",INDIRECT("'SorP'!$A$"&amp;MATCH($J42,SorP!$B$1:$B$6230,0))))</f>
        <v>US-UT</v>
      </c>
      <c r="U42" s="241"/>
      <c r="V42" s="275">
        <f>IF(C42="",NA(),MATCH($B42&amp;$C42,'Smelter Look-up'!$J:$J,0))</f>
        <v>124</v>
      </c>
      <c r="W42" s="276"/>
      <c r="X42" s="276">
        <f t="shared" si="7"/>
        <v>0</v>
      </c>
      <c r="Y42" s="276"/>
      <c r="Z42" s="276"/>
      <c r="AB42" s="278" t="str">
        <f t="shared" si="8"/>
        <v>GoldKennecott Utah Copper LLC</v>
      </c>
    </row>
    <row r="43" spans="1:28" s="277" customFormat="1" ht="20.25" customHeight="1">
      <c r="A43" s="447" t="s">
        <v>712</v>
      </c>
      <c r="B43" s="448" t="s">
        <v>1153</v>
      </c>
      <c r="C43" s="452" t="s">
        <v>2252</v>
      </c>
      <c r="D43" s="448"/>
      <c r="E43" s="448" t="s">
        <v>1131</v>
      </c>
      <c r="F43" s="448" t="s">
        <v>712</v>
      </c>
      <c r="G43" s="448" t="s">
        <v>13577</v>
      </c>
      <c r="H43" s="449"/>
      <c r="I43" s="450" t="s">
        <v>1638</v>
      </c>
      <c r="J43" s="450" t="s">
        <v>1610</v>
      </c>
      <c r="K43" s="453"/>
      <c r="L43" s="453"/>
      <c r="M43" s="453"/>
      <c r="N43" s="453"/>
      <c r="O43" s="453"/>
      <c r="P43" s="451" t="s">
        <v>500</v>
      </c>
      <c r="Q43" s="454"/>
      <c r="R43" s="217" t="str">
        <f ca="1">IF(ISERROR($V43),"",OFFSET('Smelter Look-up'!$C$4,$V43-4,0)&amp;"")</f>
        <v>Kojima Chemicals Co., Ltd.</v>
      </c>
      <c r="S43" s="225" t="str">
        <f t="shared" ca="1" si="6"/>
        <v>JP</v>
      </c>
      <c r="T43" s="225" t="str">
        <f ca="1">IF(B43="","",IF(ISERROR(MATCH($J43,SorP!$B$1:$B$6230,0)),"",INDIRECT("'SorP'!$A$"&amp;MATCH($J43,SorP!$B$1:$B$6230,0))))</f>
        <v>JP-11</v>
      </c>
      <c r="U43" s="241"/>
      <c r="V43" s="275">
        <f>IF(C43="",NA(),MATCH($B43&amp;$C43,'Smelter Look-up'!$J:$J,0))</f>
        <v>128</v>
      </c>
      <c r="W43" s="276"/>
      <c r="X43" s="276">
        <f t="shared" si="7"/>
        <v>0</v>
      </c>
      <c r="Y43" s="276"/>
      <c r="Z43" s="276"/>
      <c r="AB43" s="278" t="str">
        <f t="shared" si="8"/>
        <v>GoldKojima Chemicals Co., Ltd.</v>
      </c>
    </row>
    <row r="44" spans="1:28" s="277" customFormat="1" ht="20.25" customHeight="1">
      <c r="A44" s="447" t="s">
        <v>713</v>
      </c>
      <c r="B44" s="448" t="s">
        <v>1153</v>
      </c>
      <c r="C44" s="452" t="s">
        <v>869</v>
      </c>
      <c r="D44" s="448"/>
      <c r="E44" s="448" t="s">
        <v>1133</v>
      </c>
      <c r="F44" s="448" t="s">
        <v>713</v>
      </c>
      <c r="G44" s="448" t="s">
        <v>13577</v>
      </c>
      <c r="H44" s="449"/>
      <c r="I44" s="450" t="s">
        <v>1640</v>
      </c>
      <c r="J44" s="450" t="s">
        <v>13191</v>
      </c>
      <c r="K44" s="453"/>
      <c r="L44" s="453"/>
      <c r="M44" s="453"/>
      <c r="N44" s="453"/>
      <c r="O44" s="453"/>
      <c r="P44" s="451" t="s">
        <v>500</v>
      </c>
      <c r="Q44" s="454"/>
      <c r="R44" s="217" t="str">
        <f ca="1">IF(ISERROR($V44),"",OFFSET('Smelter Look-up'!$C$4,$V44-4,0)&amp;"")</f>
        <v>Kyrgyzaltyn JSC</v>
      </c>
      <c r="S44" s="225" t="str">
        <f t="shared" ca="1" si="6"/>
        <v>KG</v>
      </c>
      <c r="T44" s="225" t="str">
        <f ca="1">IF(B44="","",IF(ISERROR(MATCH($J44,SorP!$B$1:$B$6230,0)),"",INDIRECT("'SorP'!$A$"&amp;MATCH($J44,SorP!$B$1:$B$6230,0))))</f>
        <v>KG-C</v>
      </c>
      <c r="U44" s="241"/>
      <c r="V44" s="275">
        <f>IF(C44="",NA(),MATCH($B44&amp;$C44,'Smelter Look-up'!$J:$J,0))</f>
        <v>134</v>
      </c>
      <c r="W44" s="276"/>
      <c r="X44" s="276">
        <f t="shared" si="7"/>
        <v>0</v>
      </c>
      <c r="Y44" s="276"/>
      <c r="Z44" s="276"/>
      <c r="AB44" s="278" t="str">
        <f t="shared" si="8"/>
        <v>GoldKyrgyzaltyn JSC</v>
      </c>
    </row>
    <row r="45" spans="1:28" s="277" customFormat="1" ht="20.25" customHeight="1">
      <c r="A45" s="447" t="s">
        <v>716</v>
      </c>
      <c r="B45" s="448" t="s">
        <v>1153</v>
      </c>
      <c r="C45" s="452" t="s">
        <v>58</v>
      </c>
      <c r="D45" s="448"/>
      <c r="E45" s="448" t="s">
        <v>1134</v>
      </c>
      <c r="F45" s="448" t="s">
        <v>716</v>
      </c>
      <c r="G45" s="448" t="s">
        <v>13577</v>
      </c>
      <c r="H45" s="449"/>
      <c r="I45" s="450" t="s">
        <v>1643</v>
      </c>
      <c r="J45" s="450" t="s">
        <v>13198</v>
      </c>
      <c r="K45" s="453"/>
      <c r="L45" s="453"/>
      <c r="M45" s="453"/>
      <c r="N45" s="453"/>
      <c r="O45" s="453"/>
      <c r="P45" s="451" t="s">
        <v>500</v>
      </c>
      <c r="Q45" s="454"/>
      <c r="R45" s="217" t="str">
        <f ca="1">IF(ISERROR($V45),"",OFFSET('Smelter Look-up'!$C$4,$V45-4,0)&amp;"")</f>
        <v>LS-NIKKO Copper Inc.</v>
      </c>
      <c r="S45" s="225" t="str">
        <f t="shared" ca="1" si="6"/>
        <v>KR</v>
      </c>
      <c r="T45" s="225" t="str">
        <f ca="1">IF(B45="","",IF(ISERROR(MATCH($J45,SorP!$B$1:$B$6230,0)),"",INDIRECT("'SorP'!$A$"&amp;MATCH($J45,SorP!$B$1:$B$6230,0))))</f>
        <v>KR-31</v>
      </c>
      <c r="U45" s="241"/>
      <c r="V45" s="275">
        <f>IF(C45="",NA(),MATCH($B45&amp;$C45,'Smelter Look-up'!$J:$J,0))</f>
        <v>143</v>
      </c>
      <c r="W45" s="276"/>
      <c r="X45" s="276">
        <f t="shared" si="7"/>
        <v>0</v>
      </c>
      <c r="Y45" s="276"/>
      <c r="Z45" s="276"/>
      <c r="AB45" s="278" t="str">
        <f t="shared" si="8"/>
        <v>GoldLS-NIKKO Copper Inc.</v>
      </c>
    </row>
    <row r="46" spans="1:28" s="277" customFormat="1" ht="25.5">
      <c r="A46" s="447" t="s">
        <v>719</v>
      </c>
      <c r="B46" s="448" t="s">
        <v>1153</v>
      </c>
      <c r="C46" s="452" t="s">
        <v>933</v>
      </c>
      <c r="D46" s="448"/>
      <c r="E46" s="448" t="s">
        <v>2576</v>
      </c>
      <c r="F46" s="448" t="s">
        <v>719</v>
      </c>
      <c r="G46" s="448" t="s">
        <v>13577</v>
      </c>
      <c r="H46" s="449"/>
      <c r="I46" s="450" t="s">
        <v>1646</v>
      </c>
      <c r="J46" s="450" t="s">
        <v>1647</v>
      </c>
      <c r="K46" s="453"/>
      <c r="L46" s="453"/>
      <c r="M46" s="453"/>
      <c r="N46" s="453"/>
      <c r="O46" s="453"/>
      <c r="P46" s="451" t="s">
        <v>500</v>
      </c>
      <c r="Q46" s="454"/>
      <c r="R46" s="217" t="str">
        <f ca="1">IF(ISERROR($V46),"",OFFSET('Smelter Look-up'!$C$4,$V46-4,0)&amp;"")</f>
        <v>Materion</v>
      </c>
      <c r="S46" s="225" t="str">
        <f t="shared" ca="1" si="6"/>
        <v>US</v>
      </c>
      <c r="T46" s="225" t="str">
        <f ca="1">IF(B46="","",IF(ISERROR(MATCH($J46,SorP!$B$1:$B$6230,0)),"",INDIRECT("'SorP'!$A$"&amp;MATCH($J46,SorP!$B$1:$B$6230,0))))</f>
        <v>US-NY</v>
      </c>
      <c r="U46" s="241"/>
      <c r="V46" s="275">
        <f>IF(C46="",NA(),MATCH($B46&amp;$C46,'Smelter Look-up'!$J:$J,0))</f>
        <v>149</v>
      </c>
      <c r="W46" s="276"/>
      <c r="X46" s="276">
        <f t="shared" si="7"/>
        <v>0</v>
      </c>
      <c r="Y46" s="276"/>
      <c r="Z46" s="276"/>
      <c r="AB46" s="278" t="str">
        <f t="shared" si="8"/>
        <v>GoldMaterion</v>
      </c>
    </row>
    <row r="47" spans="1:28" s="277" customFormat="1" ht="20.25" customHeight="1">
      <c r="A47" s="447" t="s">
        <v>720</v>
      </c>
      <c r="B47" s="448" t="s">
        <v>1153</v>
      </c>
      <c r="C47" s="452" t="s">
        <v>59</v>
      </c>
      <c r="D47" s="448"/>
      <c r="E47" s="448" t="s">
        <v>1131</v>
      </c>
      <c r="F47" s="448" t="s">
        <v>720</v>
      </c>
      <c r="G47" s="448" t="s">
        <v>13577</v>
      </c>
      <c r="H47" s="449"/>
      <c r="I47" s="450" t="s">
        <v>1648</v>
      </c>
      <c r="J47" s="450" t="s">
        <v>1610</v>
      </c>
      <c r="K47" s="453"/>
      <c r="L47" s="453"/>
      <c r="M47" s="453"/>
      <c r="N47" s="453"/>
      <c r="O47" s="453"/>
      <c r="P47" s="451" t="s">
        <v>500</v>
      </c>
      <c r="Q47" s="454"/>
      <c r="R47" s="217" t="str">
        <f ca="1">IF(ISERROR($V47),"",OFFSET('Smelter Look-up'!$C$4,$V47-4,0)&amp;"")</f>
        <v>Matsuda Sangyo Co., Ltd.</v>
      </c>
      <c r="S47" s="225" t="str">
        <f t="shared" ca="1" si="6"/>
        <v>JP</v>
      </c>
      <c r="T47" s="225" t="str">
        <f ca="1">IF(B47="","",IF(ISERROR(MATCH($J47,SorP!$B$1:$B$6230,0)),"",INDIRECT("'SorP'!$A$"&amp;MATCH($J47,SorP!$B$1:$B$6230,0))))</f>
        <v>JP-11</v>
      </c>
      <c r="U47" s="241"/>
      <c r="V47" s="275">
        <f>IF(C47="",NA(),MATCH($B47&amp;$C47,'Smelter Look-up'!$J:$J,0))</f>
        <v>150</v>
      </c>
      <c r="W47" s="276"/>
      <c r="X47" s="276">
        <f t="shared" si="7"/>
        <v>0</v>
      </c>
      <c r="Y47" s="276"/>
      <c r="Z47" s="276"/>
      <c r="AB47" s="278" t="str">
        <f t="shared" si="8"/>
        <v>GoldMatsuda Sangyo Co., Ltd.</v>
      </c>
    </row>
    <row r="48" spans="1:28" s="277" customFormat="1" ht="20.25" customHeight="1">
      <c r="A48" s="447" t="s">
        <v>1650</v>
      </c>
      <c r="B48" s="448" t="s">
        <v>1153</v>
      </c>
      <c r="C48" s="452" t="s">
        <v>1649</v>
      </c>
      <c r="D48" s="448"/>
      <c r="E48" s="448" t="s">
        <v>1123</v>
      </c>
      <c r="F48" s="448" t="s">
        <v>1650</v>
      </c>
      <c r="G48" s="448" t="s">
        <v>13577</v>
      </c>
      <c r="H48" s="449"/>
      <c r="I48" s="450" t="s">
        <v>2659</v>
      </c>
      <c r="J48" s="450" t="s">
        <v>13979</v>
      </c>
      <c r="K48" s="453"/>
      <c r="L48" s="453"/>
      <c r="M48" s="453"/>
      <c r="N48" s="453"/>
      <c r="O48" s="453"/>
      <c r="P48" s="451" t="s">
        <v>500</v>
      </c>
      <c r="Q48" s="454"/>
      <c r="R48" s="217" t="str">
        <f ca="1">IF(ISERROR($V48),"",OFFSET('Smelter Look-up'!$C$4,$V48-4,0)&amp;"")</f>
        <v>Metalor Technologies (Suzhou) Ltd.</v>
      </c>
      <c r="S48" s="225" t="str">
        <f t="shared" ca="1" si="6"/>
        <v>CN</v>
      </c>
      <c r="T48" s="225" t="str">
        <f ca="1">IF(B48="","",IF(ISERROR(MATCH($J48,SorP!$B$1:$B$6230,0)),"",INDIRECT("'SorP'!$A$"&amp;MATCH($J48,SorP!$B$1:$B$6230,0))))</f>
        <v>CN-JS</v>
      </c>
      <c r="U48" s="241"/>
      <c r="V48" s="275">
        <f>IF(C48="",NA(),MATCH($B48&amp;$C48,'Smelter Look-up'!$J:$J,0))</f>
        <v>157</v>
      </c>
      <c r="W48" s="276"/>
      <c r="X48" s="276">
        <f t="shared" si="7"/>
        <v>0</v>
      </c>
      <c r="Y48" s="276"/>
      <c r="Z48" s="276"/>
      <c r="AB48" s="278" t="str">
        <f t="shared" si="8"/>
        <v>GoldMetalor Technologies (Suzhou) Ltd.</v>
      </c>
    </row>
    <row r="49" spans="1:28" s="277" customFormat="1" ht="20.25" customHeight="1">
      <c r="A49" s="447" t="s">
        <v>721</v>
      </c>
      <c r="B49" s="448" t="s">
        <v>1153</v>
      </c>
      <c r="C49" s="452" t="s">
        <v>2255</v>
      </c>
      <c r="D49" s="448"/>
      <c r="E49" s="448" t="s">
        <v>1123</v>
      </c>
      <c r="F49" s="448" t="s">
        <v>721</v>
      </c>
      <c r="G49" s="448" t="s">
        <v>13577</v>
      </c>
      <c r="H49" s="449"/>
      <c r="I49" s="450" t="s">
        <v>1651</v>
      </c>
      <c r="J49" s="450" t="s">
        <v>14194</v>
      </c>
      <c r="K49" s="453"/>
      <c r="L49" s="453"/>
      <c r="M49" s="453"/>
      <c r="N49" s="453"/>
      <c r="O49" s="453"/>
      <c r="P49" s="451" t="s">
        <v>500</v>
      </c>
      <c r="Q49" s="454"/>
      <c r="R49" s="217" t="str">
        <f ca="1">IF(ISERROR($V49),"",OFFSET('Smelter Look-up'!$C$4,$V49-4,0)&amp;"")</f>
        <v>Metalor Technologies (Hong Kong) Ltd.</v>
      </c>
      <c r="S49" s="225" t="str">
        <f t="shared" ca="1" si="6"/>
        <v>CN</v>
      </c>
      <c r="T49" s="225" t="str">
        <f ca="1">IF(B49="","",IF(ISERROR(MATCH($J49,SorP!$B$1:$B$6230,0)),"",INDIRECT("'SorP'!$A$"&amp;MATCH($J49,SorP!$B$1:$B$6230,0))))</f>
        <v>CN-HK</v>
      </c>
      <c r="U49" s="241"/>
      <c r="V49" s="275">
        <f>IF(C49="",NA(),MATCH($B49&amp;$C49,'Smelter Look-up'!$J:$J,0))</f>
        <v>155</v>
      </c>
      <c r="W49" s="276"/>
      <c r="X49" s="276">
        <f t="shared" si="7"/>
        <v>0</v>
      </c>
      <c r="Y49" s="276"/>
      <c r="Z49" s="276"/>
      <c r="AB49" s="278" t="str">
        <f t="shared" si="8"/>
        <v>GoldMetalor Technologies (Hong Kong) Ltd.</v>
      </c>
    </row>
    <row r="50" spans="1:28" s="277" customFormat="1" ht="20.25" customHeight="1">
      <c r="A50" s="447" t="s">
        <v>722</v>
      </c>
      <c r="B50" s="448" t="s">
        <v>1153</v>
      </c>
      <c r="C50" s="452" t="s">
        <v>2256</v>
      </c>
      <c r="D50" s="448"/>
      <c r="E50" s="448" t="s">
        <v>909</v>
      </c>
      <c r="F50" s="448" t="s">
        <v>722</v>
      </c>
      <c r="G50" s="448" t="s">
        <v>13577</v>
      </c>
      <c r="H50" s="449"/>
      <c r="I50" s="450" t="s">
        <v>13053</v>
      </c>
      <c r="J50" s="450" t="s">
        <v>10620</v>
      </c>
      <c r="K50" s="453"/>
      <c r="L50" s="453"/>
      <c r="M50" s="453"/>
      <c r="N50" s="453"/>
      <c r="O50" s="453"/>
      <c r="P50" s="451" t="s">
        <v>500</v>
      </c>
      <c r="Q50" s="454"/>
      <c r="R50" s="217" t="str">
        <f ca="1">IF(ISERROR($V50),"",OFFSET('Smelter Look-up'!$C$4,$V50-4,0)&amp;"")</f>
        <v>Metalor Technologies (Singapore) Pte., Ltd.</v>
      </c>
      <c r="S50" s="225" t="str">
        <f t="shared" ca="1" si="6"/>
        <v>SG</v>
      </c>
      <c r="T50" s="225" t="str">
        <f ca="1">IF(B50="","",IF(ISERROR(MATCH($J50,SorP!$B$1:$B$6230,0)),"",INDIRECT("'SorP'!$A$"&amp;MATCH($J50,SorP!$B$1:$B$6230,0))))</f>
        <v>SG-05</v>
      </c>
      <c r="U50" s="241"/>
      <c r="V50" s="275">
        <f>IF(C50="",NA(),MATCH($B50&amp;$C50,'Smelter Look-up'!$J:$J,0))</f>
        <v>156</v>
      </c>
      <c r="W50" s="276"/>
      <c r="X50" s="276">
        <f t="shared" si="7"/>
        <v>0</v>
      </c>
      <c r="Y50" s="276"/>
      <c r="Z50" s="276"/>
      <c r="AB50" s="278" t="str">
        <f t="shared" si="8"/>
        <v>GoldMetalor Technologies (Singapore) Pte., Ltd.</v>
      </c>
    </row>
    <row r="51" spans="1:28" s="277" customFormat="1" ht="20.25" customHeight="1">
      <c r="A51" s="447" t="s">
        <v>723</v>
      </c>
      <c r="B51" s="448" t="s">
        <v>1153</v>
      </c>
      <c r="C51" s="452" t="s">
        <v>2431</v>
      </c>
      <c r="D51" s="448"/>
      <c r="E51" s="448" t="s">
        <v>1121</v>
      </c>
      <c r="F51" s="448" t="s">
        <v>723</v>
      </c>
      <c r="G51" s="448" t="s">
        <v>13577</v>
      </c>
      <c r="H51" s="449"/>
      <c r="I51" s="450" t="s">
        <v>1652</v>
      </c>
      <c r="J51" s="450" t="s">
        <v>1653</v>
      </c>
      <c r="K51" s="453"/>
      <c r="L51" s="453"/>
      <c r="M51" s="453"/>
      <c r="N51" s="453"/>
      <c r="O51" s="453"/>
      <c r="P51" s="451" t="s">
        <v>500</v>
      </c>
      <c r="Q51" s="454"/>
      <c r="R51" s="217" t="str">
        <f ca="1">IF(ISERROR($V51),"",OFFSET('Smelter Look-up'!$C$4,$V51-4,0)&amp;"")</f>
        <v>Metalor Technologies S.A.</v>
      </c>
      <c r="S51" s="225" t="str">
        <f t="shared" ca="1" si="6"/>
        <v>CH</v>
      </c>
      <c r="T51" s="225" t="str">
        <f ca="1">IF(B51="","",IF(ISERROR(MATCH($J51,SorP!$B$1:$B$6230,0)),"",INDIRECT("'SorP'!$A$"&amp;MATCH($J51,SorP!$B$1:$B$6230,0))))</f>
        <v>CH-NE</v>
      </c>
      <c r="U51" s="241"/>
      <c r="V51" s="275">
        <f>IF(C51="",NA(),MATCH($B51&amp;$C51,'Smelter Look-up'!$J:$J,0))</f>
        <v>158</v>
      </c>
      <c r="W51" s="276"/>
      <c r="X51" s="276">
        <f t="shared" si="7"/>
        <v>0</v>
      </c>
      <c r="Y51" s="276"/>
      <c r="Z51" s="276"/>
      <c r="AB51" s="278" t="str">
        <f t="shared" si="8"/>
        <v>GoldMetalor Technologies S.A.</v>
      </c>
    </row>
    <row r="52" spans="1:28" s="277" customFormat="1" ht="25.5" customHeight="1">
      <c r="A52" s="447" t="s">
        <v>724</v>
      </c>
      <c r="B52" s="448" t="s">
        <v>1153</v>
      </c>
      <c r="C52" s="452" t="s">
        <v>1252</v>
      </c>
      <c r="D52" s="448"/>
      <c r="E52" s="448" t="s">
        <v>2576</v>
      </c>
      <c r="F52" s="448" t="s">
        <v>724</v>
      </c>
      <c r="G52" s="448" t="s">
        <v>13577</v>
      </c>
      <c r="H52" s="449"/>
      <c r="I52" s="450" t="s">
        <v>1654</v>
      </c>
      <c r="J52" s="450" t="s">
        <v>1655</v>
      </c>
      <c r="K52" s="453"/>
      <c r="L52" s="453"/>
      <c r="M52" s="453"/>
      <c r="N52" s="453"/>
      <c r="O52" s="453"/>
      <c r="P52" s="451" t="s">
        <v>500</v>
      </c>
      <c r="Q52" s="454"/>
      <c r="R52" s="217" t="str">
        <f ca="1">IF(ISERROR($V52),"",OFFSET('Smelter Look-up'!$C$4,$V52-4,0)&amp;"")</f>
        <v>Metalor USA Refining Corporation</v>
      </c>
      <c r="S52" s="225" t="str">
        <f t="shared" ca="1" si="6"/>
        <v>US</v>
      </c>
      <c r="T52" s="225" t="str">
        <f ca="1">IF(B52="","",IF(ISERROR(MATCH($J52,SorP!$B$1:$B$6230,0)),"",INDIRECT("'SorP'!$A$"&amp;MATCH($J52,SorP!$B$1:$B$6230,0))))</f>
        <v>US-MA</v>
      </c>
      <c r="U52" s="241"/>
      <c r="V52" s="275">
        <f>IF(C52="",NA(),MATCH($B52&amp;$C52,'Smelter Look-up'!$J:$J,0))</f>
        <v>159</v>
      </c>
      <c r="W52" s="276"/>
      <c r="X52" s="276">
        <f t="shared" si="7"/>
        <v>0</v>
      </c>
      <c r="Y52" s="276"/>
      <c r="Z52" s="276"/>
      <c r="AB52" s="278" t="str">
        <f t="shared" si="8"/>
        <v>GoldMetalor USA Refining Corporation</v>
      </c>
    </row>
    <row r="53" spans="1:28" s="277" customFormat="1" ht="25.5" customHeight="1">
      <c r="A53" s="447" t="s">
        <v>725</v>
      </c>
      <c r="B53" s="448" t="s">
        <v>1153</v>
      </c>
      <c r="C53" s="452" t="s">
        <v>12756</v>
      </c>
      <c r="D53" s="448"/>
      <c r="E53" s="448" t="s">
        <v>1136</v>
      </c>
      <c r="F53" s="448" t="s">
        <v>725</v>
      </c>
      <c r="G53" s="448" t="s">
        <v>13577</v>
      </c>
      <c r="H53" s="449"/>
      <c r="I53" s="450" t="s">
        <v>1656</v>
      </c>
      <c r="J53" s="450" t="s">
        <v>13216</v>
      </c>
      <c r="K53" s="453"/>
      <c r="L53" s="453"/>
      <c r="M53" s="453"/>
      <c r="N53" s="453"/>
      <c r="O53" s="453"/>
      <c r="P53" s="451" t="s">
        <v>500</v>
      </c>
      <c r="Q53" s="454"/>
      <c r="R53" s="217" t="str">
        <f ca="1">IF(ISERROR($V53),"",OFFSET('Smelter Look-up'!$C$4,$V53-4,0)&amp;"")</f>
        <v>Metalurgica Met-Mex Penoles S.A. De C.V.</v>
      </c>
      <c r="S53" s="225" t="str">
        <f t="shared" ca="1" si="6"/>
        <v>MX</v>
      </c>
      <c r="T53" s="225" t="str">
        <f ca="1">IF(B53="","",IF(ISERROR(MATCH($J53,SorP!$B$1:$B$6230,0)),"",INDIRECT("'SorP'!$A$"&amp;MATCH($J53,SorP!$B$1:$B$6230,0))))</f>
        <v>MX-COA</v>
      </c>
      <c r="U53" s="241"/>
      <c r="V53" s="275">
        <f>IF(C53="",NA(),MATCH($B53&amp;$C53,'Smelter Look-up'!$J:$J,0))</f>
        <v>160</v>
      </c>
      <c r="W53" s="276"/>
      <c r="X53" s="276">
        <f t="shared" si="7"/>
        <v>0</v>
      </c>
      <c r="Y53" s="276"/>
      <c r="Z53" s="276"/>
      <c r="AB53" s="278" t="str">
        <f t="shared" si="8"/>
        <v>GoldMetalurgica Met-Mex Penoles S.A. De C.V.</v>
      </c>
    </row>
    <row r="54" spans="1:28" s="277" customFormat="1" ht="20.25" customHeight="1">
      <c r="A54" s="447" t="s">
        <v>726</v>
      </c>
      <c r="B54" s="448" t="s">
        <v>1153</v>
      </c>
      <c r="C54" s="452" t="s">
        <v>1187</v>
      </c>
      <c r="D54" s="448"/>
      <c r="E54" s="448" t="s">
        <v>1131</v>
      </c>
      <c r="F54" s="448" t="s">
        <v>726</v>
      </c>
      <c r="G54" s="448" t="s">
        <v>13577</v>
      </c>
      <c r="H54" s="449"/>
      <c r="I54" s="450" t="s">
        <v>1657</v>
      </c>
      <c r="J54" s="450" t="s">
        <v>2322</v>
      </c>
      <c r="K54" s="453"/>
      <c r="L54" s="453"/>
      <c r="M54" s="453"/>
      <c r="N54" s="453"/>
      <c r="O54" s="453"/>
      <c r="P54" s="451" t="s">
        <v>500</v>
      </c>
      <c r="Q54" s="454"/>
      <c r="R54" s="217" t="str">
        <f ca="1">IF(ISERROR($V54),"",OFFSET('Smelter Look-up'!$C$4,$V54-4,0)&amp;"")</f>
        <v>Mitsubishi Materials Corporation</v>
      </c>
      <c r="S54" s="225" t="str">
        <f t="shared" ca="1" si="6"/>
        <v>JP</v>
      </c>
      <c r="T54" s="225" t="str">
        <f ca="1">IF(B54="","",IF(ISERROR(MATCH($J54,SorP!$B$1:$B$6230,0)),"",INDIRECT("'SorP'!$A$"&amp;MATCH($J54,SorP!$B$1:$B$6230,0))))</f>
        <v>JP-37</v>
      </c>
      <c r="U54" s="241"/>
      <c r="V54" s="275">
        <f>IF(C54="",NA(),MATCH($B54&amp;$C54,'Smelter Look-up'!$J:$J,0))</f>
        <v>164</v>
      </c>
      <c r="W54" s="276"/>
      <c r="X54" s="276">
        <f t="shared" si="7"/>
        <v>0</v>
      </c>
      <c r="Y54" s="276"/>
      <c r="Z54" s="276"/>
      <c r="AB54" s="278" t="str">
        <f t="shared" si="8"/>
        <v>GoldMitsubishi Materials Corporation</v>
      </c>
    </row>
    <row r="55" spans="1:28" s="277" customFormat="1" ht="20.25" customHeight="1">
      <c r="A55" s="447" t="s">
        <v>727</v>
      </c>
      <c r="B55" s="448" t="s">
        <v>1153</v>
      </c>
      <c r="C55" s="452" t="s">
        <v>1253</v>
      </c>
      <c r="D55" s="448"/>
      <c r="E55" s="448" t="s">
        <v>1131</v>
      </c>
      <c r="F55" s="448" t="s">
        <v>727</v>
      </c>
      <c r="G55" s="448" t="s">
        <v>13577</v>
      </c>
      <c r="H55" s="449"/>
      <c r="I55" s="450" t="s">
        <v>1659</v>
      </c>
      <c r="J55" s="450" t="s">
        <v>1658</v>
      </c>
      <c r="K55" s="453"/>
      <c r="L55" s="453"/>
      <c r="M55" s="453"/>
      <c r="N55" s="453"/>
      <c r="O55" s="453"/>
      <c r="P55" s="451" t="s">
        <v>500</v>
      </c>
      <c r="Q55" s="454"/>
      <c r="R55" s="217" t="str">
        <f ca="1">IF(ISERROR($V55),"",OFFSET('Smelter Look-up'!$C$4,$V55-4,0)&amp;"")</f>
        <v>Mitsui Mining and Smelting Co., Ltd.</v>
      </c>
      <c r="S55" s="225" t="str">
        <f t="shared" ca="1" si="6"/>
        <v>JP</v>
      </c>
      <c r="T55" s="225" t="str">
        <f ca="1">IF(B55="","",IF(ISERROR(MATCH($J55,SorP!$B$1:$B$6230,0)),"",INDIRECT("'SorP'!$A$"&amp;MATCH($J55,SorP!$B$1:$B$6230,0))))</f>
        <v>JP-34</v>
      </c>
      <c r="U55" s="241"/>
      <c r="V55" s="275">
        <f>IF(C55="",NA(),MATCH($B55&amp;$C55,'Smelter Look-up'!$J:$J,0))</f>
        <v>166</v>
      </c>
      <c r="W55" s="276"/>
      <c r="X55" s="276">
        <f t="shared" si="7"/>
        <v>0</v>
      </c>
      <c r="Y55" s="276"/>
      <c r="Z55" s="276"/>
      <c r="AB55" s="278" t="str">
        <f t="shared" si="8"/>
        <v>GoldMitsui Mining and Smelting Co., Ltd.</v>
      </c>
    </row>
    <row r="56" spans="1:28" s="277" customFormat="1" ht="20.25" customHeight="1">
      <c r="A56" s="447" t="s">
        <v>728</v>
      </c>
      <c r="B56" s="448" t="s">
        <v>1153</v>
      </c>
      <c r="C56" s="452" t="s">
        <v>934</v>
      </c>
      <c r="D56" s="448"/>
      <c r="E56" s="448" t="s">
        <v>906</v>
      </c>
      <c r="F56" s="448" t="s">
        <v>728</v>
      </c>
      <c r="G56" s="448" t="s">
        <v>13577</v>
      </c>
      <c r="H56" s="449"/>
      <c r="I56" s="450" t="s">
        <v>1661</v>
      </c>
      <c r="J56" s="450" t="s">
        <v>10217</v>
      </c>
      <c r="K56" s="453"/>
      <c r="L56" s="453"/>
      <c r="M56" s="453"/>
      <c r="N56" s="453"/>
      <c r="O56" s="453"/>
      <c r="P56" s="451" t="s">
        <v>500</v>
      </c>
      <c r="Q56" s="454"/>
      <c r="R56" s="217" t="str">
        <f ca="1">IF(ISERROR($V56),"",OFFSET('Smelter Look-up'!$C$4,$V56-4,0)&amp;"")</f>
        <v>Moscow Special Alloys Processing Plant</v>
      </c>
      <c r="S56" s="225" t="str">
        <f t="shared" ca="1" si="6"/>
        <v>RU</v>
      </c>
      <c r="T56" s="225" t="str">
        <f ca="1">IF(B56="","",IF(ISERROR(MATCH($J56,SorP!$B$1:$B$6230,0)),"",INDIRECT("'SorP'!$A$"&amp;MATCH($J56,SorP!$B$1:$B$6230,0))))</f>
        <v>RU-MOW</v>
      </c>
      <c r="U56" s="241"/>
      <c r="V56" s="275">
        <f>IF(C56="",NA(),MATCH($B56&amp;$C56,'Smelter Look-up'!$J:$J,0))</f>
        <v>170</v>
      </c>
      <c r="W56" s="276"/>
      <c r="X56" s="276">
        <f t="shared" si="7"/>
        <v>0</v>
      </c>
      <c r="Y56" s="276"/>
      <c r="Z56" s="276"/>
      <c r="AB56" s="278" t="str">
        <f t="shared" si="8"/>
        <v>GoldMoscow Special Alloys Processing Plant</v>
      </c>
    </row>
    <row r="57" spans="1:28" s="277" customFormat="1" ht="20.25" customHeight="1">
      <c r="A57" s="447" t="s">
        <v>729</v>
      </c>
      <c r="B57" s="448" t="s">
        <v>1153</v>
      </c>
      <c r="C57" s="452" t="s">
        <v>12758</v>
      </c>
      <c r="D57" s="448"/>
      <c r="E57" s="448" t="s">
        <v>912</v>
      </c>
      <c r="F57" s="448" t="s">
        <v>729</v>
      </c>
      <c r="G57" s="448" t="s">
        <v>13577</v>
      </c>
      <c r="H57" s="449"/>
      <c r="I57" s="450" t="s">
        <v>1662</v>
      </c>
      <c r="J57" s="450" t="s">
        <v>11593</v>
      </c>
      <c r="K57" s="453"/>
      <c r="L57" s="453"/>
      <c r="M57" s="453"/>
      <c r="N57" s="453"/>
      <c r="O57" s="453"/>
      <c r="P57" s="451" t="s">
        <v>500</v>
      </c>
      <c r="Q57" s="454"/>
      <c r="R57" s="217" t="str">
        <f ca="1">IF(ISERROR($V57),"",OFFSET('Smelter Look-up'!$C$4,$V57-4,0)&amp;"")</f>
        <v>Nadir Metal Rafineri San. Ve Tic. A.S.</v>
      </c>
      <c r="S57" s="225" t="str">
        <f t="shared" ca="1" si="6"/>
        <v>TR</v>
      </c>
      <c r="T57" s="225" t="str">
        <f ca="1">IF(B57="","",IF(ISERROR(MATCH($J57,SorP!$B$1:$B$6230,0)),"",INDIRECT("'SorP'!$A$"&amp;MATCH($J57,SorP!$B$1:$B$6230,0))))</f>
        <v>TR-34</v>
      </c>
      <c r="U57" s="241"/>
      <c r="V57" s="275">
        <f>IF(C57="",NA(),MATCH($B57&amp;$C57,'Smelter Look-up'!$J:$J,0))</f>
        <v>171</v>
      </c>
      <c r="W57" s="276"/>
      <c r="X57" s="276">
        <f t="shared" si="7"/>
        <v>0</v>
      </c>
      <c r="Y57" s="276"/>
      <c r="Z57" s="276"/>
      <c r="AB57" s="278" t="str">
        <f t="shared" si="8"/>
        <v>GoldNadir Metal Rafineri San. Ve Tic. A.S.</v>
      </c>
    </row>
    <row r="58" spans="1:28" s="277" customFormat="1" ht="20.25" customHeight="1">
      <c r="A58" s="447" t="s">
        <v>731</v>
      </c>
      <c r="B58" s="448" t="s">
        <v>1153</v>
      </c>
      <c r="C58" s="452" t="s">
        <v>2259</v>
      </c>
      <c r="D58" s="448"/>
      <c r="E58" s="448" t="s">
        <v>1131</v>
      </c>
      <c r="F58" s="448" t="s">
        <v>731</v>
      </c>
      <c r="G58" s="448" t="s">
        <v>13577</v>
      </c>
      <c r="H58" s="449"/>
      <c r="I58" s="450" t="s">
        <v>1664</v>
      </c>
      <c r="J58" s="450" t="s">
        <v>1665</v>
      </c>
      <c r="K58" s="453"/>
      <c r="L58" s="453"/>
      <c r="M58" s="453"/>
      <c r="N58" s="453"/>
      <c r="O58" s="453"/>
      <c r="P58" s="451" t="s">
        <v>500</v>
      </c>
      <c r="Q58" s="454"/>
      <c r="R58" s="217" t="str">
        <f ca="1">IF(ISERROR($V58),"",OFFSET('Smelter Look-up'!$C$4,$V58-4,0)&amp;"")</f>
        <v>Nihon Material Co., Ltd.</v>
      </c>
      <c r="S58" s="225" t="str">
        <f t="shared" ca="1" si="6"/>
        <v>JP</v>
      </c>
      <c r="T58" s="225" t="str">
        <f ca="1">IF(B58="","",IF(ISERROR(MATCH($J58,SorP!$B$1:$B$6230,0)),"",INDIRECT("'SorP'!$A$"&amp;MATCH($J58,SorP!$B$1:$B$6230,0))))</f>
        <v>JP-12</v>
      </c>
      <c r="U58" s="241"/>
      <c r="V58" s="275">
        <f>IF(C58="",NA(),MATCH($B58&amp;$C58,'Smelter Look-up'!$J:$J,0))</f>
        <v>175</v>
      </c>
      <c r="W58" s="276"/>
      <c r="X58" s="276">
        <f t="shared" si="7"/>
        <v>0</v>
      </c>
      <c r="Y58" s="276"/>
      <c r="Z58" s="276"/>
      <c r="AB58" s="278" t="str">
        <f t="shared" si="8"/>
        <v>GoldNihon Material Co., Ltd.</v>
      </c>
    </row>
    <row r="59" spans="1:28" s="277" customFormat="1" ht="20.25" customHeight="1">
      <c r="A59" s="447" t="s">
        <v>732</v>
      </c>
      <c r="B59" s="448" t="s">
        <v>1153</v>
      </c>
      <c r="C59" s="452" t="s">
        <v>2260</v>
      </c>
      <c r="D59" s="448"/>
      <c r="E59" s="448" t="s">
        <v>1131</v>
      </c>
      <c r="F59" s="448" t="s">
        <v>732</v>
      </c>
      <c r="G59" s="448" t="s">
        <v>13577</v>
      </c>
      <c r="H59" s="449"/>
      <c r="I59" s="450" t="s">
        <v>1667</v>
      </c>
      <c r="J59" s="450" t="s">
        <v>1668</v>
      </c>
      <c r="K59" s="453"/>
      <c r="L59" s="453"/>
      <c r="M59" s="453"/>
      <c r="N59" s="453"/>
      <c r="O59" s="453"/>
      <c r="P59" s="451" t="s">
        <v>500</v>
      </c>
      <c r="Q59" s="454"/>
      <c r="R59" s="217" t="str">
        <f ca="1">IF(ISERROR($V59),"",OFFSET('Smelter Look-up'!$C$4,$V59-4,0)&amp;"")</f>
        <v>Ohura Precious Metal Industry Co., Ltd.</v>
      </c>
      <c r="S59" s="225" t="str">
        <f t="shared" ca="1" si="6"/>
        <v>JP</v>
      </c>
      <c r="T59" s="225" t="str">
        <f ca="1">IF(B59="","",IF(ISERROR(MATCH($J59,SorP!$B$1:$B$6230,0)),"",INDIRECT("'SorP'!$A$"&amp;MATCH($J59,SorP!$B$1:$B$6230,0))))</f>
        <v>JP-29</v>
      </c>
      <c r="U59" s="241"/>
      <c r="V59" s="275">
        <f>IF(C59="",NA(),MATCH($B59&amp;$C59,'Smelter Look-up'!$J:$J,0))</f>
        <v>180</v>
      </c>
      <c r="W59" s="276"/>
      <c r="X59" s="276">
        <f t="shared" si="7"/>
        <v>0</v>
      </c>
      <c r="Y59" s="276"/>
      <c r="Z59" s="276"/>
      <c r="AB59" s="278" t="str">
        <f t="shared" si="8"/>
        <v>GoldOhura Precious Metal Industry Co., Ltd.</v>
      </c>
    </row>
    <row r="60" spans="1:28" s="277" customFormat="1" ht="25.5" customHeight="1">
      <c r="A60" s="447" t="s">
        <v>733</v>
      </c>
      <c r="B60" s="448" t="s">
        <v>1153</v>
      </c>
      <c r="C60" s="452" t="s">
        <v>2369</v>
      </c>
      <c r="D60" s="448"/>
      <c r="E60" s="448" t="s">
        <v>906</v>
      </c>
      <c r="F60" s="448" t="s">
        <v>733</v>
      </c>
      <c r="G60" s="448" t="s">
        <v>13577</v>
      </c>
      <c r="H60" s="449"/>
      <c r="I60" s="450" t="s">
        <v>1669</v>
      </c>
      <c r="J60" s="450" t="s">
        <v>10360</v>
      </c>
      <c r="K60" s="453"/>
      <c r="L60" s="453"/>
      <c r="M60" s="453"/>
      <c r="N60" s="453"/>
      <c r="O60" s="453"/>
      <c r="P60" s="451" t="s">
        <v>500</v>
      </c>
      <c r="Q60" s="454"/>
      <c r="R60" s="217" t="str">
        <f ca="1">IF(ISERROR($V60),"",OFFSET('Smelter Look-up'!$C$4,$V60-4,0)&amp;"")</f>
        <v>OJSC "The Gulidov Krasnoyarsk Non-Ferrous Metals Plant" (OJSC Krastsvetmet)</v>
      </c>
      <c r="S60" s="225" t="str">
        <f t="shared" ca="1" si="6"/>
        <v>RU</v>
      </c>
      <c r="T60" s="225" t="str">
        <f ca="1">IF(B60="","",IF(ISERROR(MATCH($J60,SorP!$B$1:$B$6230,0)),"",INDIRECT("'SorP'!$A$"&amp;MATCH($J60,SorP!$B$1:$B$6230,0))))</f>
        <v>RU-KYA</v>
      </c>
      <c r="U60" s="241"/>
      <c r="V60" s="275">
        <f>IF(C60="",NA(),MATCH($B60&amp;$C60,'Smelter Look-up'!$J:$J,0))</f>
        <v>181</v>
      </c>
      <c r="W60" s="276"/>
      <c r="X60" s="276">
        <f t="shared" si="7"/>
        <v>0</v>
      </c>
      <c r="Y60" s="276"/>
      <c r="Z60" s="276"/>
      <c r="AB60" s="278" t="str">
        <f t="shared" si="8"/>
        <v>GoldOJSC "The Gulidov Krasnoyarsk Non-Ferrous Metals Plant" (OJSC Krastsvetmet)</v>
      </c>
    </row>
    <row r="61" spans="1:28" s="277" customFormat="1" ht="20.25" customHeight="1">
      <c r="A61" s="447" t="s">
        <v>734</v>
      </c>
      <c r="B61" s="448" t="s">
        <v>1153</v>
      </c>
      <c r="C61" s="452" t="s">
        <v>2439</v>
      </c>
      <c r="D61" s="448"/>
      <c r="E61" s="448" t="s">
        <v>1121</v>
      </c>
      <c r="F61" s="448" t="s">
        <v>734</v>
      </c>
      <c r="G61" s="448" t="s">
        <v>13577</v>
      </c>
      <c r="H61" s="449"/>
      <c r="I61" s="450" t="s">
        <v>1671</v>
      </c>
      <c r="J61" s="450" t="s">
        <v>1579</v>
      </c>
      <c r="K61" s="453"/>
      <c r="L61" s="453"/>
      <c r="M61" s="453"/>
      <c r="N61" s="453"/>
      <c r="O61" s="453"/>
      <c r="P61" s="451" t="s">
        <v>500</v>
      </c>
      <c r="Q61" s="454"/>
      <c r="R61" s="217" t="str">
        <f ca="1">IF(ISERROR($V61),"",OFFSET('Smelter Look-up'!$C$4,$V61-4,0)&amp;"")</f>
        <v>PAMP S.A.</v>
      </c>
      <c r="S61" s="225" t="str">
        <f t="shared" ca="1" si="6"/>
        <v>CH</v>
      </c>
      <c r="T61" s="225" t="str">
        <f ca="1">IF(B61="","",IF(ISERROR(MATCH($J61,SorP!$B$1:$B$6230,0)),"",INDIRECT("'SorP'!$A$"&amp;MATCH($J61,SorP!$B$1:$B$6230,0))))</f>
        <v>CH-TI</v>
      </c>
      <c r="U61" s="241"/>
      <c r="V61" s="275">
        <f>IF(C61="",NA(),MATCH($B61&amp;$C61,'Smelter Look-up'!$J:$J,0))</f>
        <v>184</v>
      </c>
      <c r="W61" s="276"/>
      <c r="X61" s="276">
        <f t="shared" si="7"/>
        <v>0</v>
      </c>
      <c r="Y61" s="276"/>
      <c r="Z61" s="276"/>
      <c r="AB61" s="278" t="str">
        <f t="shared" si="8"/>
        <v>GoldPAMP S.A.</v>
      </c>
    </row>
    <row r="62" spans="1:28" s="277" customFormat="1" ht="20.25" customHeight="1">
      <c r="A62" s="447" t="s">
        <v>736</v>
      </c>
      <c r="B62" s="448" t="s">
        <v>1153</v>
      </c>
      <c r="C62" s="452" t="s">
        <v>935</v>
      </c>
      <c r="D62" s="448"/>
      <c r="E62" s="448" t="s">
        <v>906</v>
      </c>
      <c r="F62" s="448" t="s">
        <v>736</v>
      </c>
      <c r="G62" s="448" t="s">
        <v>13577</v>
      </c>
      <c r="H62" s="449"/>
      <c r="I62" s="450" t="s">
        <v>1672</v>
      </c>
      <c r="J62" s="450" t="s">
        <v>10220</v>
      </c>
      <c r="K62" s="453"/>
      <c r="L62" s="453"/>
      <c r="M62" s="453"/>
      <c r="N62" s="453"/>
      <c r="O62" s="453"/>
      <c r="P62" s="451" t="s">
        <v>500</v>
      </c>
      <c r="Q62" s="454"/>
      <c r="R62" s="217" t="str">
        <f ca="1">IF(ISERROR($V62),"",OFFSET('Smelter Look-up'!$C$4,$V62-4,0)&amp;"")</f>
        <v>Prioksky Plant of Non-Ferrous Metals</v>
      </c>
      <c r="S62" s="225" t="str">
        <f t="shared" ca="1" si="6"/>
        <v>RU</v>
      </c>
      <c r="T62" s="225" t="str">
        <f ca="1">IF(B62="","",IF(ISERROR(MATCH($J62,SorP!$B$1:$B$6230,0)),"",INDIRECT("'SorP'!$A$"&amp;MATCH($J62,SorP!$B$1:$B$6230,0))))</f>
        <v>RU-RYA</v>
      </c>
      <c r="U62" s="241"/>
      <c r="V62" s="275">
        <f>IF(C62="",NA(),MATCH($B62&amp;$C62,'Smelter Look-up'!$J:$J,0))</f>
        <v>191</v>
      </c>
      <c r="W62" s="276"/>
      <c r="X62" s="276">
        <f t="shared" si="7"/>
        <v>0</v>
      </c>
      <c r="Y62" s="276"/>
      <c r="Z62" s="276"/>
      <c r="AB62" s="278" t="str">
        <f t="shared" si="8"/>
        <v>GoldPrioksky Plant of Non-Ferrous Metals</v>
      </c>
    </row>
    <row r="63" spans="1:28" s="277" customFormat="1" ht="20.25" customHeight="1">
      <c r="A63" s="447" t="s">
        <v>737</v>
      </c>
      <c r="B63" s="448" t="s">
        <v>1153</v>
      </c>
      <c r="C63" s="452" t="s">
        <v>1255</v>
      </c>
      <c r="D63" s="448"/>
      <c r="E63" s="448" t="s">
        <v>1128</v>
      </c>
      <c r="F63" s="448" t="s">
        <v>737</v>
      </c>
      <c r="G63" s="448" t="s">
        <v>13577</v>
      </c>
      <c r="H63" s="449"/>
      <c r="I63" s="450" t="s">
        <v>1673</v>
      </c>
      <c r="J63" s="450" t="s">
        <v>6188</v>
      </c>
      <c r="K63" s="453"/>
      <c r="L63" s="453"/>
      <c r="M63" s="453"/>
      <c r="N63" s="453"/>
      <c r="O63" s="453"/>
      <c r="P63" s="451" t="s">
        <v>500</v>
      </c>
      <c r="Q63" s="454"/>
      <c r="R63" s="217" t="str">
        <f ca="1">IF(ISERROR($V63),"",OFFSET('Smelter Look-up'!$C$4,$V63-4,0)&amp;"")</f>
        <v>PT Aneka Tambang (Persero) Tbk</v>
      </c>
      <c r="S63" s="225" t="str">
        <f t="shared" ca="1" si="6"/>
        <v>ID</v>
      </c>
      <c r="T63" s="225" t="str">
        <f ca="1">IF(B63="","",IF(ISERROR(MATCH($J63,SorP!$B$1:$B$6230,0)),"",INDIRECT("'SorP'!$A$"&amp;MATCH($J63,SorP!$B$1:$B$6230,0))))</f>
        <v>ID-JK</v>
      </c>
      <c r="U63" s="241"/>
      <c r="V63" s="275">
        <f>IF(C63="",NA(),MATCH($B63&amp;$C63,'Smelter Look-up'!$J:$J,0))</f>
        <v>193</v>
      </c>
      <c r="W63" s="276"/>
      <c r="X63" s="276">
        <f t="shared" si="7"/>
        <v>0</v>
      </c>
      <c r="Y63" s="276"/>
      <c r="Z63" s="276"/>
      <c r="AB63" s="278" t="str">
        <f t="shared" si="8"/>
        <v>GoldPT Aneka Tambang (Persero) Tbk</v>
      </c>
    </row>
    <row r="64" spans="1:28" s="277" customFormat="1" ht="20.25" customHeight="1">
      <c r="A64" s="447" t="s">
        <v>738</v>
      </c>
      <c r="B64" s="448" t="s">
        <v>1153</v>
      </c>
      <c r="C64" s="452" t="s">
        <v>12759</v>
      </c>
      <c r="D64" s="448"/>
      <c r="E64" s="448" t="s">
        <v>1121</v>
      </c>
      <c r="F64" s="448" t="s">
        <v>738</v>
      </c>
      <c r="G64" s="448" t="s">
        <v>13577</v>
      </c>
      <c r="H64" s="449"/>
      <c r="I64" s="450" t="s">
        <v>1674</v>
      </c>
      <c r="J64" s="450" t="s">
        <v>1653</v>
      </c>
      <c r="K64" s="453"/>
      <c r="L64" s="453"/>
      <c r="M64" s="453"/>
      <c r="N64" s="453"/>
      <c r="O64" s="453"/>
      <c r="P64" s="451" t="s">
        <v>500</v>
      </c>
      <c r="Q64" s="454"/>
      <c r="R64" s="217" t="str">
        <f ca="1">IF(ISERROR($V64),"",OFFSET('Smelter Look-up'!$C$4,$V64-4,0)&amp;"")</f>
        <v>PX Precinox S.A.</v>
      </c>
      <c r="S64" s="225" t="str">
        <f t="shared" ca="1" si="6"/>
        <v>CH</v>
      </c>
      <c r="T64" s="225" t="str">
        <f ca="1">IF(B64="","",IF(ISERROR(MATCH($J64,SorP!$B$1:$B$6230,0)),"",INDIRECT("'SorP'!$A$"&amp;MATCH($J64,SorP!$B$1:$B$6230,0))))</f>
        <v>CH-NE</v>
      </c>
      <c r="U64" s="241"/>
      <c r="V64" s="275">
        <f>IF(C64="",NA(),MATCH($B64&amp;$C64,'Smelter Look-up'!$J:$J,0))</f>
        <v>194</v>
      </c>
      <c r="W64" s="276"/>
      <c r="X64" s="276">
        <f t="shared" si="7"/>
        <v>0</v>
      </c>
      <c r="Y64" s="276"/>
      <c r="Z64" s="276"/>
      <c r="AB64" s="278" t="str">
        <f t="shared" si="8"/>
        <v>GoldPX Precinox S.A.</v>
      </c>
    </row>
    <row r="65" spans="1:28" s="277" customFormat="1" ht="20.25" customHeight="1">
      <c r="A65" s="447" t="s">
        <v>739</v>
      </c>
      <c r="B65" s="448" t="s">
        <v>1153</v>
      </c>
      <c r="C65" s="452" t="s">
        <v>2263</v>
      </c>
      <c r="D65" s="448"/>
      <c r="E65" s="448" t="s">
        <v>916</v>
      </c>
      <c r="F65" s="448" t="s">
        <v>739</v>
      </c>
      <c r="G65" s="448" t="s">
        <v>13577</v>
      </c>
      <c r="H65" s="449"/>
      <c r="I65" s="450" t="s">
        <v>1675</v>
      </c>
      <c r="J65" s="450" t="s">
        <v>1676</v>
      </c>
      <c r="K65" s="453"/>
      <c r="L65" s="453"/>
      <c r="M65" s="453"/>
      <c r="N65" s="453"/>
      <c r="O65" s="453"/>
      <c r="P65" s="451" t="s">
        <v>500</v>
      </c>
      <c r="Q65" s="454"/>
      <c r="R65" s="217" t="str">
        <f ca="1">IF(ISERROR($V65),"",OFFSET('Smelter Look-up'!$C$4,$V65-4,0)&amp;"")</f>
        <v>Rand Refinery (Pty) Ltd.</v>
      </c>
      <c r="S65" s="225" t="str">
        <f t="shared" ca="1" si="6"/>
        <v>ZA</v>
      </c>
      <c r="T65" s="225" t="str">
        <f ca="1">IF(B65="","",IF(ISERROR(MATCH($J65,SorP!$B$1:$B$6230,0)),"",INDIRECT("'SorP'!$A$"&amp;MATCH($J65,SorP!$B$1:$B$6230,0))))</f>
        <v>ZA-GT</v>
      </c>
      <c r="U65" s="241"/>
      <c r="V65" s="275">
        <f>IF(C65="",NA(),MATCH($B65&amp;$C65,'Smelter Look-up'!$J:$J,0))</f>
        <v>197</v>
      </c>
      <c r="W65" s="276"/>
      <c r="X65" s="276">
        <f t="shared" si="7"/>
        <v>0</v>
      </c>
      <c r="Y65" s="276"/>
      <c r="Z65" s="276"/>
      <c r="AB65" s="278" t="str">
        <f t="shared" si="8"/>
        <v>GoldRand Refinery (Pty) Ltd.</v>
      </c>
    </row>
    <row r="66" spans="1:28" s="277" customFormat="1" ht="20.25" customHeight="1">
      <c r="A66" s="447" t="s">
        <v>740</v>
      </c>
      <c r="B66" s="448" t="s">
        <v>1153</v>
      </c>
      <c r="C66" s="452" t="s">
        <v>936</v>
      </c>
      <c r="D66" s="448"/>
      <c r="E66" s="448" t="s">
        <v>1120</v>
      </c>
      <c r="F66" s="448" t="s">
        <v>740</v>
      </c>
      <c r="G66" s="448" t="s">
        <v>13577</v>
      </c>
      <c r="H66" s="449"/>
      <c r="I66" s="450" t="s">
        <v>1677</v>
      </c>
      <c r="J66" s="450" t="s">
        <v>1633</v>
      </c>
      <c r="K66" s="453"/>
      <c r="L66" s="453"/>
      <c r="M66" s="453"/>
      <c r="N66" s="453"/>
      <c r="O66" s="453"/>
      <c r="P66" s="451" t="s">
        <v>500</v>
      </c>
      <c r="Q66" s="454"/>
      <c r="R66" s="217" t="str">
        <f ca="1">IF(ISERROR($V66),"",OFFSET('Smelter Look-up'!$C$4,$V66-4,0)&amp;"")</f>
        <v>Royal Canadian Mint</v>
      </c>
      <c r="S66" s="225" t="str">
        <f t="shared" ca="1" si="6"/>
        <v>CA</v>
      </c>
      <c r="T66" s="225" t="str">
        <f ca="1">IF(B66="","",IF(ISERROR(MATCH($J66,SorP!$B$1:$B$6230,0)),"",INDIRECT("'SorP'!$A$"&amp;MATCH($J66,SorP!$B$1:$B$6230,0))))</f>
        <v>CA-ON</v>
      </c>
      <c r="U66" s="241"/>
      <c r="V66" s="275">
        <f>IF(C66="",NA(),MATCH($B66&amp;$C66,'Smelter Look-up'!$J:$J,0))</f>
        <v>202</v>
      </c>
      <c r="W66" s="276"/>
      <c r="X66" s="276">
        <f t="shared" si="7"/>
        <v>0</v>
      </c>
      <c r="Y66" s="276"/>
      <c r="Z66" s="276"/>
      <c r="AB66" s="278" t="str">
        <f t="shared" si="8"/>
        <v>GoldRoyal Canadian Mint</v>
      </c>
    </row>
    <row r="67" spans="1:28" s="277" customFormat="1" ht="25.5" customHeight="1">
      <c r="A67" s="447" t="s">
        <v>743</v>
      </c>
      <c r="B67" s="448" t="s">
        <v>1153</v>
      </c>
      <c r="C67" s="452" t="s">
        <v>12760</v>
      </c>
      <c r="D67" s="448"/>
      <c r="E67" s="448" t="s">
        <v>1125</v>
      </c>
      <c r="F67" s="448" t="s">
        <v>743</v>
      </c>
      <c r="G67" s="448" t="s">
        <v>13577</v>
      </c>
      <c r="H67" s="449"/>
      <c r="I67" s="450" t="s">
        <v>1683</v>
      </c>
      <c r="J67" s="450" t="s">
        <v>4834</v>
      </c>
      <c r="K67" s="453"/>
      <c r="L67" s="453"/>
      <c r="M67" s="453"/>
      <c r="N67" s="453"/>
      <c r="O67" s="453"/>
      <c r="P67" s="451" t="s">
        <v>500</v>
      </c>
      <c r="Q67" s="454"/>
      <c r="R67" s="217" t="str">
        <f ca="1">IF(ISERROR($V67),"",OFFSET('Smelter Look-up'!$C$4,$V67-4,0)&amp;"")</f>
        <v>SEMPSA Joyeria Plateria S.A.</v>
      </c>
      <c r="S67" s="225" t="str">
        <f t="shared" ca="1" si="6"/>
        <v>ES</v>
      </c>
      <c r="T67" s="225" t="str">
        <f ca="1">IF(B67="","",IF(ISERROR(MATCH($J67,SorP!$B$1:$B$6230,0)),"",INDIRECT("'SorP'!$A$"&amp;MATCH($J67,SorP!$B$1:$B$6230,0))))</f>
        <v>ES-MD</v>
      </c>
      <c r="U67" s="241"/>
      <c r="V67" s="275">
        <f>IF(C67="",NA(),MATCH($B67&amp;$C67,'Smelter Look-up'!$J:$J,0))</f>
        <v>214</v>
      </c>
      <c r="W67" s="276"/>
      <c r="X67" s="276">
        <f t="shared" si="7"/>
        <v>0</v>
      </c>
      <c r="Y67" s="276"/>
      <c r="Z67" s="276"/>
      <c r="AB67" s="278" t="str">
        <f t="shared" si="8"/>
        <v>GoldSEMPSA Joyeria Plateria S.A.</v>
      </c>
    </row>
    <row r="68" spans="1:28" s="277" customFormat="1" ht="25.5" customHeight="1">
      <c r="A68" s="447" t="s">
        <v>744</v>
      </c>
      <c r="B68" s="448" t="s">
        <v>1153</v>
      </c>
      <c r="C68" s="452" t="s">
        <v>2265</v>
      </c>
      <c r="D68" s="448"/>
      <c r="E68" s="448" t="s">
        <v>1123</v>
      </c>
      <c r="F68" s="448" t="s">
        <v>744</v>
      </c>
      <c r="G68" s="448" t="s">
        <v>13577</v>
      </c>
      <c r="H68" s="449"/>
      <c r="I68" s="450" t="s">
        <v>1615</v>
      </c>
      <c r="J68" s="450" t="s">
        <v>13967</v>
      </c>
      <c r="K68" s="453"/>
      <c r="L68" s="453"/>
      <c r="M68" s="453"/>
      <c r="N68" s="453"/>
      <c r="O68" s="453"/>
      <c r="P68" s="451" t="s">
        <v>500</v>
      </c>
      <c r="Q68" s="454"/>
      <c r="R68" s="217" t="str">
        <f ca="1">IF(ISERROR($V68),"",OFFSET('Smelter Look-up'!$C$4,$V68-4,0)&amp;"")</f>
        <v>Shandong Zhaojin Gold &amp; Silver Refinery Co., Ltd.</v>
      </c>
      <c r="S68" s="225" t="str">
        <f t="shared" ca="1" si="6"/>
        <v>CN</v>
      </c>
      <c r="T68" s="225" t="str">
        <f ca="1">IF(B68="","",IF(ISERROR(MATCH($J68,SorP!$B$1:$B$6230,0)),"",INDIRECT("'SorP'!$A$"&amp;MATCH($J68,SorP!$B$1:$B$6230,0))))</f>
        <v>CN-SD</v>
      </c>
      <c r="U68" s="241"/>
      <c r="V68" s="275">
        <f>IF(C68="",NA(),MATCH($B68&amp;$C68,'Smelter Look-up'!$J:$J,0))</f>
        <v>223</v>
      </c>
      <c r="W68" s="276"/>
      <c r="X68" s="276">
        <f t="shared" si="7"/>
        <v>0</v>
      </c>
      <c r="Y68" s="276"/>
      <c r="Z68" s="276"/>
      <c r="AB68" s="278" t="str">
        <f t="shared" si="8"/>
        <v>GoldShandong Zhaojin Gold &amp; Silver Refinery Co., Ltd.</v>
      </c>
    </row>
    <row r="69" spans="1:28" s="277" customFormat="1" ht="20.25" customHeight="1">
      <c r="A69" s="447" t="s">
        <v>1415</v>
      </c>
      <c r="B69" s="448" t="s">
        <v>1153</v>
      </c>
      <c r="C69" s="452" t="s">
        <v>2266</v>
      </c>
      <c r="D69" s="448"/>
      <c r="E69" s="448" t="s">
        <v>1123</v>
      </c>
      <c r="F69" s="448" t="s">
        <v>1415</v>
      </c>
      <c r="G69" s="448" t="s">
        <v>13577</v>
      </c>
      <c r="H69" s="449"/>
      <c r="I69" s="450" t="s">
        <v>1691</v>
      </c>
      <c r="J69" s="450" t="s">
        <v>13973</v>
      </c>
      <c r="K69" s="453"/>
      <c r="L69" s="453"/>
      <c r="M69" s="453"/>
      <c r="N69" s="453"/>
      <c r="O69" s="453"/>
      <c r="P69" s="451" t="s">
        <v>500</v>
      </c>
      <c r="Q69" s="454"/>
      <c r="R69" s="217" t="str">
        <f ca="1">IF(ISERROR($V69),"",OFFSET('Smelter Look-up'!$C$4,$V69-4,0)&amp;"")</f>
        <v>Sichuan Tianze Precious Metals Co., Ltd.</v>
      </c>
      <c r="S69" s="225" t="str">
        <f t="shared" ref="S69" ca="1" si="9">IF(B69="","",IF(ISERROR(MATCH($E69,CL,0)),"Unknown",INDIRECT("'C'!$A$"&amp;MATCH($E69,CL,0)+1)))</f>
        <v>CN</v>
      </c>
      <c r="T69" s="225" t="str">
        <f ca="1">IF(B69="","",IF(ISERROR(MATCH($J69,SorP!$B$1:$B$6230,0)),"",INDIRECT("'SorP'!$A$"&amp;MATCH($J69,SorP!$B$1:$B$6230,0))))</f>
        <v>CN-SC</v>
      </c>
      <c r="U69" s="241"/>
      <c r="V69" s="275">
        <f>IF(C69="",NA(),MATCH($B69&amp;$C69,'Smelter Look-up'!$J:$J,0))</f>
        <v>228</v>
      </c>
      <c r="W69" s="276"/>
      <c r="X69" s="276">
        <f t="shared" ref="X69" si="10">IF(AND(C69="Smelter not listed",OR(LEN(D69)=0,LEN(E69)=0)),1,0)</f>
        <v>0</v>
      </c>
      <c r="Y69" s="276"/>
      <c r="Z69" s="276"/>
      <c r="AB69" s="278" t="str">
        <f t="shared" ref="AB69" si="11">B69&amp;C69</f>
        <v>GoldSichuan Tianze Precious Metals Co., Ltd.</v>
      </c>
    </row>
    <row r="70" spans="1:28" s="277" customFormat="1" ht="25.5" customHeight="1">
      <c r="A70" s="447" t="s">
        <v>745</v>
      </c>
      <c r="B70" s="448" t="s">
        <v>1153</v>
      </c>
      <c r="C70" s="452" t="s">
        <v>937</v>
      </c>
      <c r="D70" s="448"/>
      <c r="E70" s="448" t="s">
        <v>906</v>
      </c>
      <c r="F70" s="448" t="s">
        <v>745</v>
      </c>
      <c r="G70" s="448" t="s">
        <v>13577</v>
      </c>
      <c r="H70" s="449"/>
      <c r="I70" s="450" t="s">
        <v>1692</v>
      </c>
      <c r="J70" s="450" t="s">
        <v>10284</v>
      </c>
      <c r="K70" s="453"/>
      <c r="L70" s="453"/>
      <c r="M70" s="453"/>
      <c r="N70" s="453"/>
      <c r="O70" s="453"/>
      <c r="P70" s="451" t="s">
        <v>500</v>
      </c>
      <c r="Q70" s="454"/>
      <c r="R70" s="217" t="str">
        <f ca="1">IF(ISERROR($V70),"",OFFSET('Smelter Look-up'!$C$4,$V70-4,0)&amp;"")</f>
        <v>SOE Shyolkovsky Factory of Secondary Precious Metals</v>
      </c>
      <c r="S70" s="225" t="str">
        <f t="shared" ref="S70:S101" ca="1" si="12">IF(B70="","",IF(ISERROR(MATCH($E70,CL,0)),"Unknown",INDIRECT("'C'!$A$"&amp;MATCH($E70,CL,0)+1)))</f>
        <v>RU</v>
      </c>
      <c r="T70" s="225" t="str">
        <f ca="1">IF(B70="","",IF(ISERROR(MATCH($J70,SorP!$B$1:$B$6230,0)),"",INDIRECT("'SorP'!$A$"&amp;MATCH($J70,SorP!$B$1:$B$6230,0))))</f>
        <v>RU-MOS</v>
      </c>
      <c r="U70" s="241"/>
      <c r="V70" s="275">
        <f>IF(C70="",NA(),MATCH($B70&amp;$C70,'Smelter Look-up'!$J:$J,0))</f>
        <v>232</v>
      </c>
      <c r="W70" s="276"/>
      <c r="X70" s="276">
        <f t="shared" ref="X70:X101" si="13">IF(AND(C70="Smelter not listed",OR(LEN(D70)=0,LEN(E70)=0)),1,0)</f>
        <v>0</v>
      </c>
      <c r="Y70" s="276"/>
      <c r="Z70" s="276"/>
      <c r="AB70" s="278" t="str">
        <f t="shared" ref="AB70:AB101" si="14">B70&amp;C70</f>
        <v>GoldSOE Shyolkovsky Factory of Secondary Precious Metals</v>
      </c>
    </row>
    <row r="71" spans="1:28" s="277" customFormat="1" ht="25.5" customHeight="1">
      <c r="A71" s="447" t="s">
        <v>746</v>
      </c>
      <c r="B71" s="448" t="s">
        <v>1153</v>
      </c>
      <c r="C71" s="452" t="s">
        <v>938</v>
      </c>
      <c r="D71" s="448"/>
      <c r="E71" s="448" t="s">
        <v>2575</v>
      </c>
      <c r="F71" s="448" t="s">
        <v>746</v>
      </c>
      <c r="G71" s="448" t="s">
        <v>13577</v>
      </c>
      <c r="H71" s="449"/>
      <c r="I71" s="450" t="s">
        <v>1693</v>
      </c>
      <c r="J71" s="450" t="s">
        <v>11836</v>
      </c>
      <c r="K71" s="453"/>
      <c r="L71" s="453"/>
      <c r="M71" s="453"/>
      <c r="N71" s="453"/>
      <c r="O71" s="453"/>
      <c r="P71" s="451" t="s">
        <v>500</v>
      </c>
      <c r="Q71" s="454"/>
      <c r="R71" s="217" t="str">
        <f ca="1">IF(ISERROR($V71),"",OFFSET('Smelter Look-up'!$C$4,$V71-4,0)&amp;"")</f>
        <v>Solar Applied Materials Technology Corp.</v>
      </c>
      <c r="S71" s="225" t="str">
        <f t="shared" ca="1" si="12"/>
        <v>TW</v>
      </c>
      <c r="T71" s="225" t="str">
        <f ca="1">IF(B71="","",IF(ISERROR(MATCH($J71,SorP!$B$1:$B$6230,0)),"",INDIRECT("'SorP'!$A$"&amp;MATCH($J71,SorP!$B$1:$B$6230,0))))</f>
        <v>TW-TNN</v>
      </c>
      <c r="U71" s="241"/>
      <c r="V71" s="275">
        <f>IF(C71="",NA(),MATCH($B71&amp;$C71,'Smelter Look-up'!$J:$J,0))</f>
        <v>233</v>
      </c>
      <c r="W71" s="276"/>
      <c r="X71" s="276">
        <f t="shared" si="13"/>
        <v>0</v>
      </c>
      <c r="Y71" s="276"/>
      <c r="Z71" s="276"/>
      <c r="AB71" s="278" t="str">
        <f t="shared" si="14"/>
        <v>GoldSolar Applied Materials Technology Corp.</v>
      </c>
    </row>
    <row r="72" spans="1:28" s="277" customFormat="1" ht="20.25" customHeight="1">
      <c r="A72" s="447" t="s">
        <v>747</v>
      </c>
      <c r="B72" s="448" t="s">
        <v>1153</v>
      </c>
      <c r="C72" s="452" t="s">
        <v>60</v>
      </c>
      <c r="D72" s="448"/>
      <c r="E72" s="448" t="s">
        <v>1131</v>
      </c>
      <c r="F72" s="448" t="s">
        <v>747</v>
      </c>
      <c r="G72" s="448" t="s">
        <v>13577</v>
      </c>
      <c r="H72" s="449"/>
      <c r="I72" s="450" t="s">
        <v>1694</v>
      </c>
      <c r="J72" s="450" t="s">
        <v>2323</v>
      </c>
      <c r="K72" s="453"/>
      <c r="L72" s="453"/>
      <c r="M72" s="453"/>
      <c r="N72" s="453"/>
      <c r="O72" s="453"/>
      <c r="P72" s="451" t="s">
        <v>500</v>
      </c>
      <c r="Q72" s="454"/>
      <c r="R72" s="217" t="str">
        <f ca="1">IF(ISERROR($V72),"",OFFSET('Smelter Look-up'!$C$4,$V72-4,0)&amp;"")</f>
        <v>Sumitomo Metal Mining Co., Ltd.</v>
      </c>
      <c r="S72" s="225" t="str">
        <f t="shared" ca="1" si="12"/>
        <v>JP</v>
      </c>
      <c r="T72" s="225" t="str">
        <f ca="1">IF(B72="","",IF(ISERROR(MATCH($J72,SorP!$B$1:$B$6230,0)),"",INDIRECT("'SorP'!$A$"&amp;MATCH($J72,SorP!$B$1:$B$6230,0))))</f>
        <v>JP-38</v>
      </c>
      <c r="U72" s="241"/>
      <c r="V72" s="275">
        <f>IF(C72="",NA(),MATCH($B72&amp;$C72,'Smelter Look-up'!$J:$J,0))</f>
        <v>240</v>
      </c>
      <c r="W72" s="276"/>
      <c r="X72" s="276">
        <f t="shared" si="13"/>
        <v>0</v>
      </c>
      <c r="Y72" s="276"/>
      <c r="Z72" s="276"/>
      <c r="AB72" s="278" t="str">
        <f t="shared" si="14"/>
        <v>GoldSumitomo Metal Mining Co., Ltd.</v>
      </c>
    </row>
    <row r="73" spans="1:28" s="277" customFormat="1" ht="20.25" customHeight="1">
      <c r="A73" s="447" t="s">
        <v>748</v>
      </c>
      <c r="B73" s="448" t="s">
        <v>1153</v>
      </c>
      <c r="C73" s="452" t="s">
        <v>1256</v>
      </c>
      <c r="D73" s="448"/>
      <c r="E73" s="448" t="s">
        <v>1131</v>
      </c>
      <c r="F73" s="448" t="s">
        <v>748</v>
      </c>
      <c r="G73" s="448" t="s">
        <v>13577</v>
      </c>
      <c r="H73" s="449"/>
      <c r="I73" s="450" t="s">
        <v>1696</v>
      </c>
      <c r="J73" s="450" t="s">
        <v>1697</v>
      </c>
      <c r="K73" s="453"/>
      <c r="L73" s="453"/>
      <c r="M73" s="453"/>
      <c r="N73" s="453"/>
      <c r="O73" s="453"/>
      <c r="P73" s="451" t="s">
        <v>500</v>
      </c>
      <c r="Q73" s="454"/>
      <c r="R73" s="217" t="str">
        <f ca="1">IF(ISERROR($V73),"",OFFSET('Smelter Look-up'!$C$4,$V73-4,0)&amp;"")</f>
        <v>Tanaka Kikinzoku Kogyo K.K.</v>
      </c>
      <c r="S73" s="225" t="str">
        <f t="shared" ca="1" si="12"/>
        <v>JP</v>
      </c>
      <c r="T73" s="225" t="str">
        <f ca="1">IF(B73="","",IF(ISERROR(MATCH($J73,SorP!$B$1:$B$6230,0)),"",INDIRECT("'SorP'!$A$"&amp;MATCH($J73,SorP!$B$1:$B$6230,0))))</f>
        <v>JP-14</v>
      </c>
      <c r="U73" s="241"/>
      <c r="V73" s="275">
        <f>IF(C73="",NA(),MATCH($B73&amp;$C73,'Smelter Look-up'!$J:$J,0))</f>
        <v>252</v>
      </c>
      <c r="W73" s="276"/>
      <c r="X73" s="276">
        <f t="shared" si="13"/>
        <v>0</v>
      </c>
      <c r="Y73" s="276"/>
      <c r="Z73" s="276"/>
      <c r="AB73" s="278" t="str">
        <f t="shared" si="14"/>
        <v>GoldTanaka Kikinzoku Kogyo K.K.</v>
      </c>
    </row>
    <row r="74" spans="1:28" s="277" customFormat="1" ht="20.25" customHeight="1">
      <c r="A74" s="447" t="s">
        <v>750</v>
      </c>
      <c r="B74" s="448" t="s">
        <v>1153</v>
      </c>
      <c r="C74" s="452" t="s">
        <v>2268</v>
      </c>
      <c r="D74" s="448"/>
      <c r="E74" s="448" t="s">
        <v>1123</v>
      </c>
      <c r="F74" s="448" t="s">
        <v>750</v>
      </c>
      <c r="G74" s="448" t="s">
        <v>13577</v>
      </c>
      <c r="H74" s="449"/>
      <c r="I74" s="450" t="s">
        <v>1687</v>
      </c>
      <c r="J74" s="450" t="s">
        <v>13967</v>
      </c>
      <c r="K74" s="453"/>
      <c r="L74" s="453"/>
      <c r="M74" s="453"/>
      <c r="N74" s="453"/>
      <c r="O74" s="453"/>
      <c r="P74" s="451" t="s">
        <v>500</v>
      </c>
      <c r="Q74" s="454"/>
      <c r="R74" s="217" t="str">
        <f ca="1">IF(ISERROR($V74),"",OFFSET('Smelter Look-up'!$C$4,$V74-4,0)&amp;"")</f>
        <v>The Refinery of Shandong Gold Mining Co., Ltd.</v>
      </c>
      <c r="S74" s="225" t="str">
        <f t="shared" ca="1" si="12"/>
        <v>CN</v>
      </c>
      <c r="T74" s="225" t="str">
        <f ca="1">IF(B74="","",IF(ISERROR(MATCH($J74,SorP!$B$1:$B$6230,0)),"",INDIRECT("'SorP'!$A$"&amp;MATCH($J74,SorP!$B$1:$B$6230,0))))</f>
        <v>CN-SD</v>
      </c>
      <c r="U74" s="241"/>
      <c r="V74" s="275">
        <f>IF(C74="",NA(),MATCH($B74&amp;$C74,'Smelter Look-up'!$J:$J,0))</f>
        <v>256</v>
      </c>
      <c r="W74" s="276"/>
      <c r="X74" s="276">
        <f t="shared" si="13"/>
        <v>0</v>
      </c>
      <c r="Y74" s="276"/>
      <c r="Z74" s="276"/>
      <c r="AB74" s="278" t="str">
        <f t="shared" si="14"/>
        <v>GoldThe Refinery of Shandong Gold Mining Co., Ltd.</v>
      </c>
    </row>
    <row r="75" spans="1:28" s="277" customFormat="1" ht="20.25" customHeight="1">
      <c r="A75" s="447" t="s">
        <v>751</v>
      </c>
      <c r="B75" s="448" t="s">
        <v>1153</v>
      </c>
      <c r="C75" s="452" t="s">
        <v>2269</v>
      </c>
      <c r="D75" s="448"/>
      <c r="E75" s="448" t="s">
        <v>1131</v>
      </c>
      <c r="F75" s="448" t="s">
        <v>751</v>
      </c>
      <c r="G75" s="448" t="s">
        <v>13577</v>
      </c>
      <c r="H75" s="449"/>
      <c r="I75" s="450" t="s">
        <v>1702</v>
      </c>
      <c r="J75" s="450" t="s">
        <v>1610</v>
      </c>
      <c r="K75" s="453"/>
      <c r="L75" s="453"/>
      <c r="M75" s="453"/>
      <c r="N75" s="453"/>
      <c r="O75" s="453"/>
      <c r="P75" s="451" t="s">
        <v>500</v>
      </c>
      <c r="Q75" s="454"/>
      <c r="R75" s="217" t="str">
        <f ca="1">IF(ISERROR($V75),"",OFFSET('Smelter Look-up'!$C$4,$V75-4,0)&amp;"")</f>
        <v>Tokuriki Honten Co., Ltd.</v>
      </c>
      <c r="S75" s="225" t="str">
        <f t="shared" ca="1" si="12"/>
        <v>JP</v>
      </c>
      <c r="T75" s="225" t="str">
        <f ca="1">IF(B75="","",IF(ISERROR(MATCH($J75,SorP!$B$1:$B$6230,0)),"",INDIRECT("'SorP'!$A$"&amp;MATCH($J75,SorP!$B$1:$B$6230,0))))</f>
        <v>JP-11</v>
      </c>
      <c r="U75" s="241"/>
      <c r="V75" s="275">
        <f>IF(C75="",NA(),MATCH($B75&amp;$C75,'Smelter Look-up'!$J:$J,0))</f>
        <v>257</v>
      </c>
      <c r="W75" s="276"/>
      <c r="X75" s="276">
        <f t="shared" si="13"/>
        <v>0</v>
      </c>
      <c r="Y75" s="276"/>
      <c r="Z75" s="276"/>
      <c r="AB75" s="278" t="str">
        <f t="shared" si="14"/>
        <v>GoldTokuriki Honten Co., Ltd.</v>
      </c>
    </row>
    <row r="76" spans="1:28" s="277" customFormat="1" ht="20.25" customHeight="1">
      <c r="A76" s="447" t="s">
        <v>753</v>
      </c>
      <c r="B76" s="448" t="s">
        <v>1153</v>
      </c>
      <c r="C76" s="452" t="s">
        <v>626</v>
      </c>
      <c r="D76" s="448"/>
      <c r="E76" s="448" t="s">
        <v>1134</v>
      </c>
      <c r="F76" s="448" t="s">
        <v>753</v>
      </c>
      <c r="G76" s="448" t="s">
        <v>13577</v>
      </c>
      <c r="H76" s="449"/>
      <c r="I76" s="450" t="s">
        <v>1706</v>
      </c>
      <c r="J76" s="450" t="s">
        <v>13200</v>
      </c>
      <c r="K76" s="453"/>
      <c r="L76" s="453"/>
      <c r="M76" s="453"/>
      <c r="N76" s="453"/>
      <c r="O76" s="453"/>
      <c r="P76" s="451" t="s">
        <v>500</v>
      </c>
      <c r="Q76" s="454"/>
      <c r="R76" s="217" t="str">
        <f ca="1">IF(ISERROR($V76),"",OFFSET('Smelter Look-up'!$C$4,$V76-4,0)&amp;"")</f>
        <v>Torecom</v>
      </c>
      <c r="S76" s="225" t="str">
        <f t="shared" ca="1" si="12"/>
        <v>KR</v>
      </c>
      <c r="T76" s="225" t="str">
        <f ca="1">IF(B76="","",IF(ISERROR(MATCH($J76,SorP!$B$1:$B$6230,0)),"",INDIRECT("'SorP'!$A$"&amp;MATCH($J76,SorP!$B$1:$B$6230,0))))</f>
        <v>KR-44</v>
      </c>
      <c r="U76" s="241"/>
      <c r="V76" s="275">
        <f>IF(C76="",NA(),MATCH($B76&amp;$C76,'Smelter Look-up'!$J:$J,0))</f>
        <v>262</v>
      </c>
      <c r="W76" s="276"/>
      <c r="X76" s="276">
        <f t="shared" si="13"/>
        <v>0</v>
      </c>
      <c r="Y76" s="276"/>
      <c r="Z76" s="276"/>
      <c r="AB76" s="278" t="str">
        <f t="shared" si="14"/>
        <v>GoldTorecom</v>
      </c>
    </row>
    <row r="77" spans="1:28" s="277" customFormat="1" ht="20.25" customHeight="1">
      <c r="A77" s="447" t="s">
        <v>754</v>
      </c>
      <c r="B77" s="448" t="s">
        <v>1153</v>
      </c>
      <c r="C77" s="452" t="s">
        <v>2270</v>
      </c>
      <c r="D77" s="448"/>
      <c r="E77" s="448" t="s">
        <v>1119</v>
      </c>
      <c r="F77" s="448" t="s">
        <v>754</v>
      </c>
      <c r="G77" s="448" t="s">
        <v>13577</v>
      </c>
      <c r="H77" s="449"/>
      <c r="I77" s="450" t="s">
        <v>1707</v>
      </c>
      <c r="J77" s="450" t="s">
        <v>1708</v>
      </c>
      <c r="K77" s="453"/>
      <c r="L77" s="453"/>
      <c r="M77" s="453"/>
      <c r="N77" s="453"/>
      <c r="O77" s="453"/>
      <c r="P77" s="451" t="s">
        <v>500</v>
      </c>
      <c r="Q77" s="454"/>
      <c r="R77" s="217" t="str">
        <f ca="1">IF(ISERROR($V77),"",OFFSET('Smelter Look-up'!$C$4,$V77-4,0)&amp;"")</f>
        <v>Umicore Brasil Ltda.</v>
      </c>
      <c r="S77" s="225" t="str">
        <f t="shared" ca="1" si="12"/>
        <v>BR</v>
      </c>
      <c r="T77" s="225" t="str">
        <f ca="1">IF(B77="","",IF(ISERROR(MATCH($J77,SorP!$B$1:$B$6230,0)),"",INDIRECT("'SorP'!$A$"&amp;MATCH($J77,SorP!$B$1:$B$6230,0))))</f>
        <v>BR-SP</v>
      </c>
      <c r="U77" s="241"/>
      <c r="V77" s="275">
        <f>IF(C77="",NA(),MATCH($B77&amp;$C77,'Smelter Look-up'!$J:$J,0))</f>
        <v>264</v>
      </c>
      <c r="W77" s="276"/>
      <c r="X77" s="276">
        <f t="shared" si="13"/>
        <v>0</v>
      </c>
      <c r="Y77" s="276"/>
      <c r="Z77" s="276"/>
      <c r="AB77" s="278" t="str">
        <f t="shared" si="14"/>
        <v>GoldUmicore Brasil Ltda.</v>
      </c>
    </row>
    <row r="78" spans="1:28" s="277" customFormat="1" ht="25.5" customHeight="1">
      <c r="A78" s="447" t="s">
        <v>755</v>
      </c>
      <c r="B78" s="448" t="s">
        <v>1153</v>
      </c>
      <c r="C78" s="452" t="s">
        <v>2458</v>
      </c>
      <c r="D78" s="448"/>
      <c r="E78" s="448" t="s">
        <v>1118</v>
      </c>
      <c r="F78" s="448" t="s">
        <v>755</v>
      </c>
      <c r="G78" s="448" t="s">
        <v>13577</v>
      </c>
      <c r="H78" s="449"/>
      <c r="I78" s="450" t="s">
        <v>1709</v>
      </c>
      <c r="J78" s="450" t="s">
        <v>3305</v>
      </c>
      <c r="K78" s="453"/>
      <c r="L78" s="453"/>
      <c r="M78" s="453"/>
      <c r="N78" s="453"/>
      <c r="O78" s="453"/>
      <c r="P78" s="451" t="s">
        <v>500</v>
      </c>
      <c r="Q78" s="454"/>
      <c r="R78" s="217" t="str">
        <f ca="1">IF(ISERROR($V78),"",OFFSET('Smelter Look-up'!$C$4,$V78-4,0)&amp;"")</f>
        <v>Umicore S.A. Business Unit Precious Metals Refining</v>
      </c>
      <c r="S78" s="225" t="str">
        <f t="shared" ca="1" si="12"/>
        <v>BE</v>
      </c>
      <c r="T78" s="225" t="str">
        <f ca="1">IF(B78="","",IF(ISERROR(MATCH($J78,SorP!$B$1:$B$6230,0)),"",INDIRECT("'SorP'!$A$"&amp;MATCH($J78,SorP!$B$1:$B$6230,0))))</f>
        <v>BE-VAN</v>
      </c>
      <c r="U78" s="241"/>
      <c r="V78" s="275">
        <f>IF(C78="",NA(),MATCH($B78&amp;$C78,'Smelter Look-up'!$J:$J,0))</f>
        <v>267</v>
      </c>
      <c r="W78" s="276"/>
      <c r="X78" s="276">
        <f t="shared" si="13"/>
        <v>0</v>
      </c>
      <c r="Y78" s="276"/>
      <c r="Z78" s="276"/>
      <c r="AB78" s="278" t="str">
        <f t="shared" si="14"/>
        <v>GoldUmicore S.A. Business Unit Precious Metals Refining</v>
      </c>
    </row>
    <row r="79" spans="1:28" s="277" customFormat="1" ht="25.5" customHeight="1">
      <c r="A79" s="447" t="s">
        <v>756</v>
      </c>
      <c r="B79" s="448" t="s">
        <v>1153</v>
      </c>
      <c r="C79" s="452" t="s">
        <v>843</v>
      </c>
      <c r="D79" s="448"/>
      <c r="E79" s="448" t="s">
        <v>2576</v>
      </c>
      <c r="F79" s="448" t="s">
        <v>756</v>
      </c>
      <c r="G79" s="448" t="s">
        <v>13577</v>
      </c>
      <c r="H79" s="449"/>
      <c r="I79" s="450" t="s">
        <v>1711</v>
      </c>
      <c r="J79" s="450" t="s">
        <v>1647</v>
      </c>
      <c r="K79" s="453"/>
      <c r="L79" s="453"/>
      <c r="M79" s="453"/>
      <c r="N79" s="453"/>
      <c r="O79" s="453"/>
      <c r="P79" s="451" t="s">
        <v>500</v>
      </c>
      <c r="Q79" s="454"/>
      <c r="R79" s="217" t="str">
        <f ca="1">IF(ISERROR($V79),"",OFFSET('Smelter Look-up'!$C$4,$V79-4,0)&amp;"")</f>
        <v>United Precious Metal Refining, Inc.</v>
      </c>
      <c r="S79" s="225" t="str">
        <f t="shared" ca="1" si="12"/>
        <v>US</v>
      </c>
      <c r="T79" s="225" t="str">
        <f ca="1">IF(B79="","",IF(ISERROR(MATCH($J79,SorP!$B$1:$B$6230,0)),"",INDIRECT("'SorP'!$A$"&amp;MATCH($J79,SorP!$B$1:$B$6230,0))))</f>
        <v>US-NY</v>
      </c>
      <c r="U79" s="241"/>
      <c r="V79" s="275">
        <f>IF(C79="",NA(),MATCH($B79&amp;$C79,'Smelter Look-up'!$J:$J,0))</f>
        <v>268</v>
      </c>
      <c r="W79" s="276"/>
      <c r="X79" s="276">
        <f t="shared" si="13"/>
        <v>0</v>
      </c>
      <c r="Y79" s="276"/>
      <c r="Z79" s="276"/>
      <c r="AB79" s="278" t="str">
        <f t="shared" si="14"/>
        <v>GoldUnited Precious Metal Refining, Inc.</v>
      </c>
    </row>
    <row r="80" spans="1:28" s="277" customFormat="1" ht="20.25" customHeight="1">
      <c r="A80" s="447" t="s">
        <v>757</v>
      </c>
      <c r="B80" s="448" t="s">
        <v>1153</v>
      </c>
      <c r="C80" s="452" t="s">
        <v>2460</v>
      </c>
      <c r="D80" s="448"/>
      <c r="E80" s="448" t="s">
        <v>1121</v>
      </c>
      <c r="F80" s="448" t="s">
        <v>757</v>
      </c>
      <c r="G80" s="448" t="s">
        <v>13577</v>
      </c>
      <c r="H80" s="449"/>
      <c r="I80" s="450" t="s">
        <v>1712</v>
      </c>
      <c r="J80" s="450" t="s">
        <v>1579</v>
      </c>
      <c r="K80" s="453"/>
      <c r="L80" s="453"/>
      <c r="M80" s="453"/>
      <c r="N80" s="453"/>
      <c r="O80" s="453"/>
      <c r="P80" s="451" t="s">
        <v>500</v>
      </c>
      <c r="Q80" s="454"/>
      <c r="R80" s="217" t="str">
        <f ca="1">IF(ISERROR($V80),"",OFFSET('Smelter Look-up'!$C$4,$V80-4,0)&amp;"")</f>
        <v>Valcambi S.A.</v>
      </c>
      <c r="S80" s="225" t="str">
        <f t="shared" ca="1" si="12"/>
        <v>CH</v>
      </c>
      <c r="T80" s="225" t="str">
        <f ca="1">IF(B80="","",IF(ISERROR(MATCH($J80,SorP!$B$1:$B$6230,0)),"",INDIRECT("'SorP'!$A$"&amp;MATCH($J80,SorP!$B$1:$B$6230,0))))</f>
        <v>CH-TI</v>
      </c>
      <c r="U80" s="241"/>
      <c r="V80" s="275">
        <f>IF(C80="",NA(),MATCH($B80&amp;$C80,'Smelter Look-up'!$J:$J,0))</f>
        <v>269</v>
      </c>
      <c r="W80" s="276"/>
      <c r="X80" s="276">
        <f t="shared" si="13"/>
        <v>0</v>
      </c>
      <c r="Y80" s="276"/>
      <c r="Z80" s="276"/>
      <c r="AB80" s="278" t="str">
        <f t="shared" si="14"/>
        <v>GoldValcambi S.A.</v>
      </c>
    </row>
    <row r="81" spans="1:28" s="277" customFormat="1" ht="20.25" customHeight="1">
      <c r="A81" s="447" t="s">
        <v>758</v>
      </c>
      <c r="B81" s="448" t="s">
        <v>1153</v>
      </c>
      <c r="C81" s="452" t="s">
        <v>2634</v>
      </c>
      <c r="D81" s="448"/>
      <c r="E81" s="448" t="s">
        <v>1116</v>
      </c>
      <c r="F81" s="448" t="s">
        <v>758</v>
      </c>
      <c r="G81" s="448" t="s">
        <v>13577</v>
      </c>
      <c r="H81" s="449"/>
      <c r="I81" s="450" t="s">
        <v>1713</v>
      </c>
      <c r="J81" s="450" t="s">
        <v>1714</v>
      </c>
      <c r="K81" s="453"/>
      <c r="L81" s="453"/>
      <c r="M81" s="453"/>
      <c r="N81" s="453"/>
      <c r="O81" s="453"/>
      <c r="P81" s="451" t="s">
        <v>500</v>
      </c>
      <c r="Q81" s="454"/>
      <c r="R81" s="217" t="str">
        <f ca="1">IF(ISERROR($V81),"",OFFSET('Smelter Look-up'!$C$4,$V81-4,0)&amp;"")</f>
        <v>Western Australian Mint (T/a The Perth Mint)</v>
      </c>
      <c r="S81" s="225" t="str">
        <f t="shared" ca="1" si="12"/>
        <v>AU</v>
      </c>
      <c r="T81" s="225" t="str">
        <f ca="1">IF(B81="","",IF(ISERROR(MATCH($J81,SorP!$B$1:$B$6230,0)),"",INDIRECT("'SorP'!$A$"&amp;MATCH($J81,SorP!$B$1:$B$6230,0))))</f>
        <v>AU-WA</v>
      </c>
      <c r="U81" s="241"/>
      <c r="V81" s="275">
        <f>IF(C81="",NA(),MATCH($B81&amp;$C81,'Smelter Look-up'!$J:$J,0))</f>
        <v>270</v>
      </c>
      <c r="W81" s="276"/>
      <c r="X81" s="276">
        <f t="shared" si="13"/>
        <v>0</v>
      </c>
      <c r="Y81" s="276"/>
      <c r="Z81" s="276"/>
      <c r="AB81" s="278" t="str">
        <f t="shared" si="14"/>
        <v>GoldWestern Australian Mint (T/a The Perth Mint)</v>
      </c>
    </row>
    <row r="82" spans="1:28" s="277" customFormat="1" ht="20.25" customHeight="1">
      <c r="A82" s="447" t="s">
        <v>759</v>
      </c>
      <c r="B82" s="448" t="s">
        <v>1153</v>
      </c>
      <c r="C82" s="452" t="s">
        <v>13261</v>
      </c>
      <c r="D82" s="448"/>
      <c r="E82" s="448" t="s">
        <v>1131</v>
      </c>
      <c r="F82" s="448" t="s">
        <v>759</v>
      </c>
      <c r="G82" s="448" t="s">
        <v>13577</v>
      </c>
      <c r="H82" s="449"/>
      <c r="I82" s="450" t="s">
        <v>13277</v>
      </c>
      <c r="J82" s="450" t="s">
        <v>6848</v>
      </c>
      <c r="K82" s="453"/>
      <c r="L82" s="453"/>
      <c r="M82" s="453"/>
      <c r="N82" s="453"/>
      <c r="O82" s="453"/>
      <c r="P82" s="451" t="s">
        <v>500</v>
      </c>
      <c r="Q82" s="454"/>
      <c r="R82" s="217" t="str">
        <f ca="1">IF(ISERROR($V82),"",OFFSET('Smelter Look-up'!$C$4,$V82-4,0)&amp;"")</f>
        <v>Yamakin Co., Ltd.</v>
      </c>
      <c r="S82" s="225" t="str">
        <f t="shared" ca="1" si="12"/>
        <v>JP</v>
      </c>
      <c r="T82" s="225" t="str">
        <f ca="1">IF(B82="","",IF(ISERROR(MATCH($J82,SorP!$B$1:$B$6230,0)),"",INDIRECT("'SorP'!$A$"&amp;MATCH($J82,SorP!$B$1:$B$6230,0))))</f>
        <v>JP-39</v>
      </c>
      <c r="U82" s="241"/>
      <c r="V82" s="275">
        <f>IF(C82="",NA(),MATCH($B82&amp;$C82,'Smelter Look-up'!$J:$J,0))</f>
        <v>275</v>
      </c>
      <c r="W82" s="276"/>
      <c r="X82" s="276">
        <f t="shared" si="13"/>
        <v>0</v>
      </c>
      <c r="Y82" s="276"/>
      <c r="Z82" s="276"/>
      <c r="AB82" s="278" t="str">
        <f t="shared" si="14"/>
        <v>GoldYamakin Co., Ltd.</v>
      </c>
    </row>
    <row r="83" spans="1:28" s="277" customFormat="1" ht="20.25" customHeight="1">
      <c r="A83" s="447" t="s">
        <v>760</v>
      </c>
      <c r="B83" s="448" t="s">
        <v>1153</v>
      </c>
      <c r="C83" s="452" t="s">
        <v>2272</v>
      </c>
      <c r="D83" s="448"/>
      <c r="E83" s="448" t="s">
        <v>1131</v>
      </c>
      <c r="F83" s="448" t="s">
        <v>760</v>
      </c>
      <c r="G83" s="448" t="s">
        <v>13577</v>
      </c>
      <c r="H83" s="449"/>
      <c r="I83" s="450" t="s">
        <v>1719</v>
      </c>
      <c r="J83" s="450" t="s">
        <v>1697</v>
      </c>
      <c r="K83" s="453"/>
      <c r="L83" s="453"/>
      <c r="M83" s="453"/>
      <c r="N83" s="453"/>
      <c r="O83" s="453"/>
      <c r="P83" s="451" t="s">
        <v>500</v>
      </c>
      <c r="Q83" s="454"/>
      <c r="R83" s="217" t="str">
        <f ca="1">IF(ISERROR($V83),"",OFFSET('Smelter Look-up'!$C$4,$V83-4,0)&amp;"")</f>
        <v>Yokohama Metal Co., Ltd.</v>
      </c>
      <c r="S83" s="225" t="str">
        <f t="shared" ca="1" si="12"/>
        <v>JP</v>
      </c>
      <c r="T83" s="225" t="str">
        <f ca="1">IF(B83="","",IF(ISERROR(MATCH($J83,SorP!$B$1:$B$6230,0)),"",INDIRECT("'SorP'!$A$"&amp;MATCH($J83,SorP!$B$1:$B$6230,0))))</f>
        <v>JP-14</v>
      </c>
      <c r="U83" s="241"/>
      <c r="V83" s="275">
        <f>IF(C83="",NA(),MATCH($B83&amp;$C83,'Smelter Look-up'!$J:$J,0))</f>
        <v>280</v>
      </c>
      <c r="W83" s="276"/>
      <c r="X83" s="276">
        <f t="shared" si="13"/>
        <v>0</v>
      </c>
      <c r="Y83" s="276"/>
      <c r="Z83" s="276"/>
      <c r="AB83" s="278" t="str">
        <f t="shared" si="14"/>
        <v>GoldYokohama Metal Co., Ltd.</v>
      </c>
    </row>
    <row r="84" spans="1:28" s="277" customFormat="1" ht="25.5" customHeight="1">
      <c r="A84" s="447" t="s">
        <v>762</v>
      </c>
      <c r="B84" s="448" t="s">
        <v>1153</v>
      </c>
      <c r="C84" s="452" t="s">
        <v>1348</v>
      </c>
      <c r="D84" s="448"/>
      <c r="E84" s="448" t="s">
        <v>1123</v>
      </c>
      <c r="F84" s="448" t="s">
        <v>762</v>
      </c>
      <c r="G84" s="448" t="s">
        <v>13577</v>
      </c>
      <c r="H84" s="449"/>
      <c r="I84" s="450" t="s">
        <v>1720</v>
      </c>
      <c r="J84" s="450" t="s">
        <v>13968</v>
      </c>
      <c r="K84" s="453"/>
      <c r="L84" s="453"/>
      <c r="M84" s="453"/>
      <c r="N84" s="453"/>
      <c r="O84" s="453"/>
      <c r="P84" s="451" t="s">
        <v>500</v>
      </c>
      <c r="Q84" s="454"/>
      <c r="R84" s="217" t="str">
        <f ca="1">IF(ISERROR($V84),"",OFFSET('Smelter Look-up'!$C$4,$V84-4,0)&amp;"")</f>
        <v>Zhongyuan Gold Smelter of Zhongjin Gold Corporation</v>
      </c>
      <c r="S84" s="225" t="str">
        <f t="shared" ca="1" si="12"/>
        <v>CN</v>
      </c>
      <c r="T84" s="225" t="str">
        <f ca="1">IF(B84="","",IF(ISERROR(MATCH($J84,SorP!$B$1:$B$6230,0)),"",INDIRECT("'SorP'!$A$"&amp;MATCH($J84,SorP!$B$1:$B$6230,0))))</f>
        <v>CN-HA</v>
      </c>
      <c r="U84" s="241"/>
      <c r="V84" s="275">
        <f>IF(C84="",NA(),MATCH($B84&amp;$C84,'Smelter Look-up'!$J:$J,0))</f>
        <v>290</v>
      </c>
      <c r="W84" s="276"/>
      <c r="X84" s="276">
        <f t="shared" si="13"/>
        <v>0</v>
      </c>
      <c r="Y84" s="276"/>
      <c r="Z84" s="276"/>
      <c r="AB84" s="278" t="str">
        <f t="shared" si="14"/>
        <v>GoldZhongyuan Gold Smelter of Zhongjin Gold Corporation</v>
      </c>
    </row>
    <row r="85" spans="1:28" s="277" customFormat="1" ht="20.25" customHeight="1">
      <c r="A85" s="447" t="s">
        <v>763</v>
      </c>
      <c r="B85" s="448" t="s">
        <v>1153</v>
      </c>
      <c r="C85" s="452" t="s">
        <v>2642</v>
      </c>
      <c r="D85" s="448"/>
      <c r="E85" s="448" t="s">
        <v>1123</v>
      </c>
      <c r="F85" s="448" t="s">
        <v>763</v>
      </c>
      <c r="G85" s="448" t="s">
        <v>13577</v>
      </c>
      <c r="H85" s="449"/>
      <c r="I85" s="450" t="s">
        <v>1723</v>
      </c>
      <c r="J85" s="450" t="s">
        <v>13965</v>
      </c>
      <c r="K85" s="453"/>
      <c r="L85" s="453"/>
      <c r="M85" s="453"/>
      <c r="N85" s="453"/>
      <c r="O85" s="453"/>
      <c r="P85" s="451" t="s">
        <v>500</v>
      </c>
      <c r="Q85" s="454"/>
      <c r="R85" s="217" t="str">
        <f ca="1">IF(ISERROR($V85),"",OFFSET('Smelter Look-up'!$C$4,$V85-4,0)&amp;"")</f>
        <v>Gold Refinery of Zijin Mining Group Co., Ltd.</v>
      </c>
      <c r="S85" s="225" t="str">
        <f t="shared" ca="1" si="12"/>
        <v>CN</v>
      </c>
      <c r="T85" s="225" t="str">
        <f ca="1">IF(B85="","",IF(ISERROR(MATCH($J85,SorP!$B$1:$B$6230,0)),"",INDIRECT("'SorP'!$A$"&amp;MATCH($J85,SorP!$B$1:$B$6230,0))))</f>
        <v>CN-FJ</v>
      </c>
      <c r="U85" s="241"/>
      <c r="V85" s="275">
        <f>IF(C85="",NA(),MATCH($B85&amp;$C85,'Smelter Look-up'!$J:$J,0))</f>
        <v>83</v>
      </c>
      <c r="W85" s="276"/>
      <c r="X85" s="276">
        <f t="shared" si="13"/>
        <v>0</v>
      </c>
      <c r="Y85" s="276"/>
      <c r="Z85" s="276"/>
      <c r="AB85" s="278" t="str">
        <f t="shared" si="14"/>
        <v>GoldGold Refinery of Zijin Mining Group Co., Ltd.</v>
      </c>
    </row>
    <row r="86" spans="1:28" s="277" customFormat="1" ht="20.25" customHeight="1">
      <c r="A86" s="447" t="s">
        <v>693</v>
      </c>
      <c r="B86" s="448" t="s">
        <v>1153</v>
      </c>
      <c r="C86" s="452" t="s">
        <v>692</v>
      </c>
      <c r="D86" s="448"/>
      <c r="E86" s="448" t="s">
        <v>1123</v>
      </c>
      <c r="F86" s="448" t="s">
        <v>693</v>
      </c>
      <c r="G86" s="448" t="s">
        <v>13577</v>
      </c>
      <c r="H86" s="449"/>
      <c r="I86" s="450" t="s">
        <v>1725</v>
      </c>
      <c r="J86" s="450" t="s">
        <v>13971</v>
      </c>
      <c r="K86" s="453"/>
      <c r="L86" s="453"/>
      <c r="M86" s="453"/>
      <c r="N86" s="453"/>
      <c r="O86" s="453"/>
      <c r="P86" s="451" t="s">
        <v>500</v>
      </c>
      <c r="Q86" s="454"/>
      <c r="R86" s="217" t="str">
        <f ca="1">IF(ISERROR($V86),"",OFFSET('Smelter Look-up'!$C$4,$V86-4,0)&amp;"")</f>
        <v>Guangdong Jinding Gold Limited</v>
      </c>
      <c r="S86" s="225" t="str">
        <f t="shared" ca="1" si="12"/>
        <v>CN</v>
      </c>
      <c r="T86" s="225" t="str">
        <f ca="1">IF(B86="","",IF(ISERROR(MATCH($J86,SorP!$B$1:$B$6230,0)),"",INDIRECT("'SorP'!$A$"&amp;MATCH($J86,SorP!$B$1:$B$6230,0))))</f>
        <v>CN-GD</v>
      </c>
      <c r="U86" s="241"/>
      <c r="V86" s="275">
        <f>IF(C86="",NA(),MATCH($B86&amp;$C86,'Smelter Look-up'!$J:$J,0))</f>
        <v>87</v>
      </c>
      <c r="W86" s="276"/>
      <c r="X86" s="276">
        <f t="shared" si="13"/>
        <v>0</v>
      </c>
      <c r="Y86" s="276"/>
      <c r="Z86" s="276"/>
      <c r="AB86" s="278" t="str">
        <f t="shared" si="14"/>
        <v>GoldGuangdong Jinding Gold Limited</v>
      </c>
    </row>
    <row r="87" spans="1:28" s="277" customFormat="1" ht="25.5" customHeight="1">
      <c r="A87" s="447" t="s">
        <v>150</v>
      </c>
      <c r="B87" s="448" t="s">
        <v>1153</v>
      </c>
      <c r="C87" s="452" t="s">
        <v>149</v>
      </c>
      <c r="D87" s="448"/>
      <c r="E87" s="448" t="s">
        <v>911</v>
      </c>
      <c r="F87" s="448" t="s">
        <v>150</v>
      </c>
      <c r="G87" s="448" t="s">
        <v>13577</v>
      </c>
      <c r="H87" s="449"/>
      <c r="I87" s="450" t="s">
        <v>12734</v>
      </c>
      <c r="J87" s="450" t="s">
        <v>11380</v>
      </c>
      <c r="K87" s="453"/>
      <c r="L87" s="453"/>
      <c r="M87" s="453"/>
      <c r="N87" s="453"/>
      <c r="O87" s="453"/>
      <c r="P87" s="451" t="s">
        <v>500</v>
      </c>
      <c r="Q87" s="454"/>
      <c r="R87" s="217" t="str">
        <f ca="1">IF(ISERROR($V87),"",OFFSET('Smelter Look-up'!$C$4,$V87-4,0)&amp;"")</f>
        <v>Umicore Precious Metals Thailand</v>
      </c>
      <c r="S87" s="225" t="str">
        <f t="shared" ca="1" si="12"/>
        <v>TH</v>
      </c>
      <c r="T87" s="225" t="str">
        <f ca="1">IF(B87="","",IF(ISERROR(MATCH($J87,SorP!$B$1:$B$6230,0)),"",INDIRECT("'SorP'!$A$"&amp;MATCH($J87,SorP!$B$1:$B$6230,0))))</f>
        <v>TH-10</v>
      </c>
      <c r="U87" s="241"/>
      <c r="V87" s="275">
        <f>IF(C87="",NA(),MATCH($B87&amp;$C87,'Smelter Look-up'!$J:$J,0))</f>
        <v>266</v>
      </c>
      <c r="W87" s="276"/>
      <c r="X87" s="276">
        <f t="shared" si="13"/>
        <v>0</v>
      </c>
      <c r="Y87" s="276"/>
      <c r="Z87" s="276"/>
      <c r="AB87" s="278" t="str">
        <f t="shared" si="14"/>
        <v>GoldUmicore Precious Metals Thailand</v>
      </c>
    </row>
    <row r="88" spans="1:28" s="277" customFormat="1" ht="25.5" customHeight="1">
      <c r="A88" s="447" t="s">
        <v>1728</v>
      </c>
      <c r="B88" s="448" t="s">
        <v>1153</v>
      </c>
      <c r="C88" s="452" t="s">
        <v>1727</v>
      </c>
      <c r="D88" s="448"/>
      <c r="E88" s="448" t="s">
        <v>2576</v>
      </c>
      <c r="F88" s="448" t="s">
        <v>1728</v>
      </c>
      <c r="G88" s="448" t="s">
        <v>13577</v>
      </c>
      <c r="H88" s="449"/>
      <c r="I88" s="450" t="s">
        <v>1568</v>
      </c>
      <c r="J88" s="450" t="s">
        <v>1569</v>
      </c>
      <c r="K88" s="453"/>
      <c r="L88" s="453"/>
      <c r="M88" s="453"/>
      <c r="N88" s="453"/>
      <c r="O88" s="453"/>
      <c r="P88" s="451" t="s">
        <v>500</v>
      </c>
      <c r="Q88" s="454"/>
      <c r="R88" s="217" t="str">
        <f ca="1">IF(ISERROR($V88),"",OFFSET('Smelter Look-up'!$C$4,$V88-4,0)&amp;"")</f>
        <v>Geib Refining Corporation</v>
      </c>
      <c r="S88" s="225" t="str">
        <f t="shared" ca="1" si="12"/>
        <v>US</v>
      </c>
      <c r="T88" s="225" t="str">
        <f ca="1">IF(B88="","",IF(ISERROR(MATCH($J88,SorP!$B$1:$B$6230,0)),"",INDIRECT("'SorP'!$A$"&amp;MATCH($J88,SorP!$B$1:$B$6230,0))))</f>
        <v>US-RI</v>
      </c>
      <c r="U88" s="241"/>
      <c r="V88" s="275">
        <f>IF(C88="",NA(),MATCH($B88&amp;$C88,'Smelter Look-up'!$J:$J,0))</f>
        <v>80</v>
      </c>
      <c r="W88" s="276"/>
      <c r="X88" s="276">
        <f t="shared" si="13"/>
        <v>0</v>
      </c>
      <c r="Y88" s="276"/>
      <c r="Z88" s="276"/>
      <c r="AB88" s="278" t="str">
        <f t="shared" si="14"/>
        <v>GoldGeib Refining Corporation</v>
      </c>
    </row>
    <row r="89" spans="1:28" s="277" customFormat="1" ht="20.25" customHeight="1">
      <c r="A89" s="447" t="s">
        <v>1414</v>
      </c>
      <c r="B89" s="448" t="s">
        <v>1153</v>
      </c>
      <c r="C89" s="452" t="s">
        <v>2278</v>
      </c>
      <c r="D89" s="448"/>
      <c r="E89" s="448" t="s">
        <v>1129</v>
      </c>
      <c r="F89" s="448" t="s">
        <v>1414</v>
      </c>
      <c r="G89" s="448" t="s">
        <v>13577</v>
      </c>
      <c r="H89" s="449"/>
      <c r="I89" s="450" t="s">
        <v>1729</v>
      </c>
      <c r="J89" s="450" t="s">
        <v>1730</v>
      </c>
      <c r="K89" s="453"/>
      <c r="L89" s="453"/>
      <c r="M89" s="453"/>
      <c r="N89" s="453"/>
      <c r="O89" s="453"/>
      <c r="P89" s="451" t="s">
        <v>500</v>
      </c>
      <c r="Q89" s="454"/>
      <c r="R89" s="217" t="str">
        <f ca="1">IF(ISERROR($V89),"",OFFSET('Smelter Look-up'!$C$4,$V89-4,0)&amp;"")</f>
        <v>MMTC-PAMP India Pvt., Ltd.</v>
      </c>
      <c r="S89" s="225" t="str">
        <f t="shared" ca="1" si="12"/>
        <v>IN</v>
      </c>
      <c r="T89" s="225" t="str">
        <f ca="1">IF(B89="","",IF(ISERROR(MATCH($J89,SorP!$B$1:$B$6230,0)),"",INDIRECT("'SorP'!$A$"&amp;MATCH($J89,SorP!$B$1:$B$6230,0))))</f>
        <v>IN-HR</v>
      </c>
      <c r="U89" s="241"/>
      <c r="V89" s="275">
        <f>IF(C89="",NA(),MATCH($B89&amp;$C89,'Smelter Look-up'!$J:$J,0))</f>
        <v>167</v>
      </c>
      <c r="W89" s="276"/>
      <c r="X89" s="276">
        <f t="shared" si="13"/>
        <v>0</v>
      </c>
      <c r="Y89" s="276"/>
      <c r="Z89" s="276"/>
      <c r="AB89" s="278" t="str">
        <f t="shared" si="14"/>
        <v>GoldMMTC-PAMP India Pvt., Ltd.</v>
      </c>
    </row>
    <row r="90" spans="1:28" s="277" customFormat="1" ht="20.25" customHeight="1">
      <c r="A90" s="447" t="s">
        <v>1412</v>
      </c>
      <c r="B90" s="448" t="s">
        <v>1153</v>
      </c>
      <c r="C90" s="452" t="s">
        <v>13033</v>
      </c>
      <c r="D90" s="448"/>
      <c r="E90" s="448" t="s">
        <v>905</v>
      </c>
      <c r="F90" s="448" t="s">
        <v>1412</v>
      </c>
      <c r="G90" s="448" t="s">
        <v>13577</v>
      </c>
      <c r="H90" s="449"/>
      <c r="I90" s="450" t="s">
        <v>1732</v>
      </c>
      <c r="J90" s="450" t="s">
        <v>9819</v>
      </c>
      <c r="K90" s="453"/>
      <c r="L90" s="453"/>
      <c r="M90" s="453"/>
      <c r="N90" s="453"/>
      <c r="O90" s="453"/>
      <c r="P90" s="451" t="s">
        <v>500</v>
      </c>
      <c r="Q90" s="454"/>
      <c r="R90" s="217" t="str">
        <f ca="1">IF(ISERROR($V90),"",OFFSET('Smelter Look-up'!$C$4,$V90-4,0)&amp;"")</f>
        <v>KGHM Polska Miedz Spolka Akcyjna</v>
      </c>
      <c r="S90" s="225" t="str">
        <f t="shared" ca="1" si="12"/>
        <v>PL</v>
      </c>
      <c r="T90" s="225" t="str">
        <f ca="1">IF(B90="","",IF(ISERROR(MATCH($J90,SorP!$B$1:$B$6230,0)),"",INDIRECT("'SorP'!$A$"&amp;MATCH($J90,SorP!$B$1:$B$6230,0))))</f>
        <v>PL-02</v>
      </c>
      <c r="U90" s="241"/>
      <c r="V90" s="275">
        <f>IF(C90="",NA(),MATCH($B90&amp;$C90,'Smelter Look-up'!$J:$J,0))</f>
        <v>126</v>
      </c>
      <c r="W90" s="276"/>
      <c r="X90" s="276">
        <f t="shared" si="13"/>
        <v>0</v>
      </c>
      <c r="Y90" s="276"/>
      <c r="Z90" s="276"/>
      <c r="AB90" s="278" t="str">
        <f t="shared" si="14"/>
        <v>GoldKGHM Polska Miedz Spolka Akcyjna</v>
      </c>
    </row>
    <row r="91" spans="1:28" s="277" customFormat="1" ht="25.5" customHeight="1">
      <c r="A91" s="447" t="s">
        <v>1417</v>
      </c>
      <c r="B91" s="448" t="s">
        <v>1153</v>
      </c>
      <c r="C91" s="452" t="s">
        <v>1416</v>
      </c>
      <c r="D91" s="448"/>
      <c r="E91" s="448" t="s">
        <v>2575</v>
      </c>
      <c r="F91" s="448" t="s">
        <v>1417</v>
      </c>
      <c r="G91" s="448" t="s">
        <v>13577</v>
      </c>
      <c r="H91" s="449"/>
      <c r="I91" s="450" t="s">
        <v>1735</v>
      </c>
      <c r="J91" s="450" t="s">
        <v>1736</v>
      </c>
      <c r="K91" s="453"/>
      <c r="L91" s="453"/>
      <c r="M91" s="453"/>
      <c r="N91" s="453"/>
      <c r="O91" s="453"/>
      <c r="P91" s="451" t="s">
        <v>500</v>
      </c>
      <c r="Q91" s="454"/>
      <c r="R91" s="217" t="str">
        <f ca="1">IF(ISERROR($V91),"",OFFSET('Smelter Look-up'!$C$4,$V91-4,0)&amp;"")</f>
        <v>Singway Technology Co., Ltd.</v>
      </c>
      <c r="S91" s="225" t="str">
        <f t="shared" ca="1" si="12"/>
        <v>TW</v>
      </c>
      <c r="T91" s="225" t="str">
        <f ca="1">IF(B91="","",IF(ISERROR(MATCH($J91,SorP!$B$1:$B$6230,0)),"",INDIRECT("'SorP'!$A$"&amp;MATCH($J91,SorP!$B$1:$B$6230,0))))</f>
        <v>TW-TAO</v>
      </c>
      <c r="U91" s="241"/>
      <c r="V91" s="275">
        <f>IF(C91="",NA(),MATCH($B91&amp;$C91,'Smelter Look-up'!$J:$J,0))</f>
        <v>230</v>
      </c>
      <c r="W91" s="276"/>
      <c r="X91" s="276">
        <f t="shared" si="13"/>
        <v>0</v>
      </c>
      <c r="Y91" s="276"/>
      <c r="Z91" s="276"/>
      <c r="AB91" s="278" t="str">
        <f t="shared" si="14"/>
        <v>GoldSingway Technology Co., Ltd.</v>
      </c>
    </row>
    <row r="92" spans="1:28" s="277" customFormat="1" ht="25.5" customHeight="1">
      <c r="A92" s="447" t="s">
        <v>1741</v>
      </c>
      <c r="B92" s="448" t="s">
        <v>1153</v>
      </c>
      <c r="C92" s="452" t="s">
        <v>1740</v>
      </c>
      <c r="D92" s="448"/>
      <c r="E92" s="448" t="s">
        <v>1115</v>
      </c>
      <c r="F92" s="448" t="s">
        <v>1741</v>
      </c>
      <c r="G92" s="448" t="s">
        <v>13577</v>
      </c>
      <c r="H92" s="449"/>
      <c r="I92" s="450" t="s">
        <v>1739</v>
      </c>
      <c r="J92" s="450" t="s">
        <v>2725</v>
      </c>
      <c r="K92" s="453"/>
      <c r="L92" s="453"/>
      <c r="M92" s="453"/>
      <c r="N92" s="453"/>
      <c r="O92" s="453"/>
      <c r="P92" s="451" t="s">
        <v>500</v>
      </c>
      <c r="Q92" s="454"/>
      <c r="R92" s="217" t="str">
        <f ca="1">IF(ISERROR($V92),"",OFFSET('Smelter Look-up'!$C$4,$V92-4,0)&amp;"")</f>
        <v>Emirates Gold DMCC</v>
      </c>
      <c r="S92" s="225" t="str">
        <f t="shared" ca="1" si="12"/>
        <v>AE</v>
      </c>
      <c r="T92" s="225" t="str">
        <f ca="1">IF(B92="","",IF(ISERROR(MATCH($J92,SorP!$B$1:$B$6230,0)),"",INDIRECT("'SorP'!$A$"&amp;MATCH($J92,SorP!$B$1:$B$6230,0))))</f>
        <v>AE-DU</v>
      </c>
      <c r="U92" s="241"/>
      <c r="V92" s="275">
        <f>IF(C92="",NA(),MATCH($B92&amp;$C92,'Smelter Look-up'!$J:$J,0))</f>
        <v>73</v>
      </c>
      <c r="W92" s="276"/>
      <c r="X92" s="276">
        <f t="shared" si="13"/>
        <v>0</v>
      </c>
      <c r="Y92" s="276"/>
      <c r="Z92" s="276"/>
      <c r="AB92" s="278" t="str">
        <f t="shared" si="14"/>
        <v>GoldEmirates Gold DMCC</v>
      </c>
    </row>
    <row r="93" spans="1:28" s="277" customFormat="1" ht="20.25" customHeight="1">
      <c r="A93" s="447" t="s">
        <v>1747</v>
      </c>
      <c r="B93" s="448" t="s">
        <v>1153</v>
      </c>
      <c r="C93" s="452" t="s">
        <v>2327</v>
      </c>
      <c r="D93" s="448"/>
      <c r="E93" s="448" t="s">
        <v>1130</v>
      </c>
      <c r="F93" s="448" t="s">
        <v>1747</v>
      </c>
      <c r="G93" s="448" t="s">
        <v>13577</v>
      </c>
      <c r="H93" s="449"/>
      <c r="I93" s="450" t="s">
        <v>1748</v>
      </c>
      <c r="J93" s="450" t="s">
        <v>6691</v>
      </c>
      <c r="K93" s="453"/>
      <c r="L93" s="453"/>
      <c r="M93" s="453"/>
      <c r="N93" s="453"/>
      <c r="O93" s="453"/>
      <c r="P93" s="451" t="s">
        <v>500</v>
      </c>
      <c r="Q93" s="454"/>
      <c r="R93" s="217" t="str">
        <f ca="1">IF(ISERROR($V93),"",OFFSET('Smelter Look-up'!$C$4,$V93-4,0)&amp;"")</f>
        <v>T.C.A S.p.A</v>
      </c>
      <c r="S93" s="225" t="str">
        <f t="shared" ca="1" si="12"/>
        <v>IT</v>
      </c>
      <c r="T93" s="225" t="str">
        <f ca="1">IF(B93="","",IF(ISERROR(MATCH($J93,SorP!$B$1:$B$6230,0)),"",INDIRECT("'SorP'!$A$"&amp;MATCH($J93,SorP!$B$1:$B$6230,0))))</f>
        <v>IT-52</v>
      </c>
      <c r="U93" s="241"/>
      <c r="V93" s="275">
        <f>IF(C93="",NA(),MATCH($B93&amp;$C93,'Smelter Look-up'!$J:$J,0))</f>
        <v>243</v>
      </c>
      <c r="W93" s="276"/>
      <c r="X93" s="276">
        <f t="shared" si="13"/>
        <v>0</v>
      </c>
      <c r="Y93" s="276"/>
      <c r="Z93" s="276"/>
      <c r="AB93" s="278" t="str">
        <f t="shared" si="14"/>
        <v>GoldT.C.A S.p.A</v>
      </c>
    </row>
    <row r="94" spans="1:28" s="277" customFormat="1" ht="20.25" customHeight="1">
      <c r="A94" s="447" t="s">
        <v>1749</v>
      </c>
      <c r="B94" s="448" t="s">
        <v>1153</v>
      </c>
      <c r="C94" s="452" t="s">
        <v>2428</v>
      </c>
      <c r="D94" s="448"/>
      <c r="E94" s="448" t="s">
        <v>1134</v>
      </c>
      <c r="F94" s="448" t="s">
        <v>1749</v>
      </c>
      <c r="G94" s="448" t="s">
        <v>13577</v>
      </c>
      <c r="H94" s="449"/>
      <c r="I94" s="450" t="s">
        <v>1750</v>
      </c>
      <c r="J94" s="450" t="s">
        <v>13208</v>
      </c>
      <c r="K94" s="453"/>
      <c r="L94" s="453"/>
      <c r="M94" s="453"/>
      <c r="N94" s="453"/>
      <c r="O94" s="453"/>
      <c r="P94" s="451" t="s">
        <v>500</v>
      </c>
      <c r="Q94" s="454"/>
      <c r="R94" s="217" t="str">
        <f ca="1">IF(ISERROR($V94),"",OFFSET('Smelter Look-up'!$C$4,$V94-4,0)&amp;"")</f>
        <v>Korea Zinc Co., Ltd.</v>
      </c>
      <c r="S94" s="225" t="str">
        <f t="shared" ca="1" si="12"/>
        <v>KR</v>
      </c>
      <c r="T94" s="225" t="str">
        <f ca="1">IF(B94="","",IF(ISERROR(MATCH($J94,SorP!$B$1:$B$6230,0)),"",INDIRECT("'SorP'!$A$"&amp;MATCH($J94,SorP!$B$1:$B$6230,0))))</f>
        <v>KR-11</v>
      </c>
      <c r="U94" s="241"/>
      <c r="V94" s="275">
        <f>IF(C94="",NA(),MATCH($B94&amp;$C94,'Smelter Look-up'!$J:$J,0))</f>
        <v>131</v>
      </c>
      <c r="W94" s="276"/>
      <c r="X94" s="276">
        <f t="shared" si="13"/>
        <v>0</v>
      </c>
      <c r="Y94" s="276"/>
      <c r="Z94" s="276"/>
      <c r="AB94" s="278" t="str">
        <f t="shared" si="14"/>
        <v>GoldKorea Zinc Co., Ltd.</v>
      </c>
    </row>
    <row r="95" spans="1:28" s="277" customFormat="1" ht="20.25" customHeight="1">
      <c r="A95" s="447" t="s">
        <v>2314</v>
      </c>
      <c r="B95" s="448" t="s">
        <v>1153</v>
      </c>
      <c r="C95" s="452" t="s">
        <v>2311</v>
      </c>
      <c r="D95" s="448"/>
      <c r="E95" s="448" t="s">
        <v>1124</v>
      </c>
      <c r="F95" s="448" t="s">
        <v>2314</v>
      </c>
      <c r="G95" s="448" t="s">
        <v>13577</v>
      </c>
      <c r="H95" s="449"/>
      <c r="I95" s="450" t="s">
        <v>1809</v>
      </c>
      <c r="J95" s="450" t="s">
        <v>4386</v>
      </c>
      <c r="K95" s="453"/>
      <c r="L95" s="453"/>
      <c r="M95" s="453"/>
      <c r="N95" s="453"/>
      <c r="O95" s="453"/>
      <c r="P95" s="451" t="s">
        <v>500</v>
      </c>
      <c r="Q95" s="454"/>
      <c r="R95" s="217" t="str">
        <f ca="1">IF(ISERROR($V95),"",OFFSET('Smelter Look-up'!$C$4,$V95-4,0)&amp;"")</f>
        <v>SAXONIA Edelmetalle GmbH</v>
      </c>
      <c r="S95" s="225" t="str">
        <f t="shared" ca="1" si="12"/>
        <v>DE</v>
      </c>
      <c r="T95" s="225" t="str">
        <f ca="1">IF(B95="","",IF(ISERROR(MATCH($J95,SorP!$B$1:$B$6230,0)),"",INDIRECT("'SorP'!$A$"&amp;MATCH($J95,SorP!$B$1:$B$6230,0))))</f>
        <v>DE-SN</v>
      </c>
      <c r="U95" s="241"/>
      <c r="V95" s="275">
        <f>IF(C95="",NA(),MATCH($B95&amp;$C95,'Smelter Look-up'!$J:$J,0))</f>
        <v>212</v>
      </c>
      <c r="W95" s="276"/>
      <c r="X95" s="276">
        <f t="shared" si="13"/>
        <v>0</v>
      </c>
      <c r="Y95" s="276"/>
      <c r="Z95" s="276"/>
      <c r="AB95" s="278" t="str">
        <f t="shared" si="14"/>
        <v>GoldSAXONIA Edelmetalle GmbH</v>
      </c>
    </row>
    <row r="96" spans="1:28" s="277" customFormat="1" ht="20.25" customHeight="1">
      <c r="A96" s="447" t="s">
        <v>2315</v>
      </c>
      <c r="B96" s="448" t="s">
        <v>1153</v>
      </c>
      <c r="C96" s="452" t="s">
        <v>2312</v>
      </c>
      <c r="D96" s="448"/>
      <c r="E96" s="448" t="s">
        <v>1124</v>
      </c>
      <c r="F96" s="448" t="s">
        <v>2315</v>
      </c>
      <c r="G96" s="448" t="s">
        <v>13577</v>
      </c>
      <c r="H96" s="449"/>
      <c r="I96" s="450" t="s">
        <v>1572</v>
      </c>
      <c r="J96" s="450" t="s">
        <v>1573</v>
      </c>
      <c r="K96" s="453"/>
      <c r="L96" s="453"/>
      <c r="M96" s="453"/>
      <c r="N96" s="453"/>
      <c r="O96" s="453"/>
      <c r="P96" s="451" t="s">
        <v>500</v>
      </c>
      <c r="Q96" s="454"/>
      <c r="R96" s="217" t="str">
        <f ca="1">IF(ISERROR($V96),"",OFFSET('Smelter Look-up'!$C$4,$V96-4,0)&amp;"")</f>
        <v>WIELAND Edelmetalle GmbH</v>
      </c>
      <c r="S96" s="225" t="str">
        <f t="shared" ca="1" si="12"/>
        <v>DE</v>
      </c>
      <c r="T96" s="225" t="str">
        <f ca="1">IF(B96="","",IF(ISERROR(MATCH($J96,SorP!$B$1:$B$6230,0)),"",INDIRECT("'SorP'!$A$"&amp;MATCH($J96,SorP!$B$1:$B$6230,0))))</f>
        <v>DE-BW</v>
      </c>
      <c r="U96" s="241"/>
      <c r="V96" s="275">
        <f>IF(C96="",NA(),MATCH($B96&amp;$C96,'Smelter Look-up'!$J:$J,0))</f>
        <v>271</v>
      </c>
      <c r="W96" s="276"/>
      <c r="X96" s="276">
        <f t="shared" si="13"/>
        <v>0</v>
      </c>
      <c r="Y96" s="276"/>
      <c r="Z96" s="276"/>
      <c r="AB96" s="278" t="str">
        <f t="shared" si="14"/>
        <v>GoldWIELAND Edelmetalle GmbH</v>
      </c>
    </row>
    <row r="97" spans="1:28" s="277" customFormat="1" ht="25.5" customHeight="1">
      <c r="A97" s="447" t="s">
        <v>2316</v>
      </c>
      <c r="B97" s="448" t="s">
        <v>1153</v>
      </c>
      <c r="C97" s="452" t="s">
        <v>12762</v>
      </c>
      <c r="D97" s="448"/>
      <c r="E97" s="448" t="s">
        <v>1117</v>
      </c>
      <c r="F97" s="448" t="s">
        <v>2316</v>
      </c>
      <c r="G97" s="448" t="s">
        <v>13577</v>
      </c>
      <c r="H97" s="449"/>
      <c r="I97" s="450" t="s">
        <v>2317</v>
      </c>
      <c r="J97" s="450" t="s">
        <v>2956</v>
      </c>
      <c r="K97" s="453"/>
      <c r="L97" s="453"/>
      <c r="M97" s="453"/>
      <c r="N97" s="453"/>
      <c r="O97" s="453"/>
      <c r="P97" s="451" t="s">
        <v>500</v>
      </c>
      <c r="Q97" s="454"/>
      <c r="R97" s="217" t="str">
        <f ca="1">IF(ISERROR($V97),"",OFFSET('Smelter Look-up'!$C$4,$V97-4,0)&amp;"")</f>
        <v>Ogussa Osterreichische Gold- und Silber-Scheideanstalt GmbH</v>
      </c>
      <c r="S97" s="225" t="str">
        <f t="shared" ca="1" si="12"/>
        <v>AT</v>
      </c>
      <c r="T97" s="225" t="str">
        <f ca="1">IF(B97="","",IF(ISERROR(MATCH($J97,SorP!$B$1:$B$6230,0)),"",INDIRECT("'SorP'!$A$"&amp;MATCH($J97,SorP!$B$1:$B$6230,0))))</f>
        <v>AT-9</v>
      </c>
      <c r="U97" s="241"/>
      <c r="V97" s="275">
        <f>IF(C97="",NA(),MATCH($B97&amp;$C97,'Smelter Look-up'!$J:$J,0))</f>
        <v>178</v>
      </c>
      <c r="W97" s="276"/>
      <c r="X97" s="276">
        <f t="shared" si="13"/>
        <v>0</v>
      </c>
      <c r="Y97" s="276"/>
      <c r="Z97" s="276"/>
      <c r="AB97" s="278" t="str">
        <f t="shared" si="14"/>
        <v>GoldOgussa Osterreichische Gold- und Silber-Scheideanstalt GmbH</v>
      </c>
    </row>
    <row r="98" spans="1:28" s="277" customFormat="1" ht="20.25" customHeight="1">
      <c r="A98" s="447" t="s">
        <v>2417</v>
      </c>
      <c r="B98" s="448" t="s">
        <v>1153</v>
      </c>
      <c r="C98" s="452" t="s">
        <v>2416</v>
      </c>
      <c r="D98" s="448"/>
      <c r="E98" s="448" t="s">
        <v>1129</v>
      </c>
      <c r="F98" s="448" t="s">
        <v>2417</v>
      </c>
      <c r="G98" s="448" t="s">
        <v>13577</v>
      </c>
      <c r="H98" s="449"/>
      <c r="I98" s="450" t="s">
        <v>2476</v>
      </c>
      <c r="J98" s="450" t="s">
        <v>2477</v>
      </c>
      <c r="K98" s="453"/>
      <c r="L98" s="453"/>
      <c r="M98" s="453"/>
      <c r="N98" s="453"/>
      <c r="O98" s="453"/>
      <c r="P98" s="451" t="s">
        <v>500</v>
      </c>
      <c r="Q98" s="454"/>
      <c r="R98" s="217" t="str">
        <f ca="1">IF(ISERROR($V98),"",OFFSET('Smelter Look-up'!$C$4,$V98-4,0)&amp;"")</f>
        <v>Bangalore Refinery</v>
      </c>
      <c r="S98" s="225" t="str">
        <f t="shared" ca="1" si="12"/>
        <v>IN</v>
      </c>
      <c r="T98" s="225" t="str">
        <f ca="1">IF(B98="","",IF(ISERROR(MATCH($J98,SorP!$B$1:$B$6230,0)),"",INDIRECT("'SorP'!$A$"&amp;MATCH($J98,SorP!$B$1:$B$6230,0))))</f>
        <v>IN-KA</v>
      </c>
      <c r="U98" s="241"/>
      <c r="V98" s="275">
        <f>IF(C98="",NA(),MATCH($B98&amp;$C98,'Smelter Look-up'!$J:$J,0))</f>
        <v>34</v>
      </c>
      <c r="W98" s="276"/>
      <c r="X98" s="276">
        <f t="shared" si="13"/>
        <v>0</v>
      </c>
      <c r="Y98" s="276"/>
      <c r="Z98" s="276"/>
      <c r="AB98" s="278" t="str">
        <f t="shared" si="14"/>
        <v>GoldBangalore Refinery</v>
      </c>
    </row>
    <row r="99" spans="1:28" s="277" customFormat="1" ht="20.25" customHeight="1">
      <c r="A99" s="447"/>
      <c r="B99" s="448" t="s">
        <v>1153</v>
      </c>
      <c r="C99" s="452" t="s">
        <v>1898</v>
      </c>
      <c r="D99" s="448" t="s">
        <v>15527</v>
      </c>
      <c r="E99" s="448" t="s">
        <v>15528</v>
      </c>
      <c r="F99" s="448" t="s">
        <v>15529</v>
      </c>
      <c r="G99" s="448" t="s">
        <v>13577</v>
      </c>
      <c r="H99" s="449"/>
      <c r="I99" s="450" t="s">
        <v>15530</v>
      </c>
      <c r="J99" s="450" t="s">
        <v>1731</v>
      </c>
      <c r="K99" s="453"/>
      <c r="L99" s="453"/>
      <c r="M99" s="453"/>
      <c r="N99" s="453"/>
      <c r="O99" s="453"/>
      <c r="P99" s="451" t="s">
        <v>500</v>
      </c>
      <c r="Q99" s="454"/>
      <c r="R99" s="217" t="str">
        <f ca="1">IF(ISERROR($V99),"",OFFSET('Smelter Look-up'!$C$4,$V99-4,0)&amp;"")</f>
        <v/>
      </c>
      <c r="S99" s="225" t="str">
        <f t="shared" ca="1" si="12"/>
        <v>Unknown</v>
      </c>
      <c r="T99" s="225" t="str">
        <f ca="1">IF(B99="","",IF(ISERROR(MATCH($J99,SorP!$B$1:$B$6230,0)),"",INDIRECT("'SorP'!$A$"&amp;MATCH($J99,SorP!$B$1:$B$6230,0))))</f>
        <v>US-FL</v>
      </c>
      <c r="U99" s="241"/>
      <c r="V99" s="275">
        <f>IF(C99="",NA(),MATCH($B99&amp;$C99,'Smelter Look-up'!$J:$J,0))</f>
        <v>293</v>
      </c>
      <c r="W99" s="276"/>
      <c r="X99" s="276">
        <f t="shared" si="13"/>
        <v>0</v>
      </c>
      <c r="Y99" s="276"/>
      <c r="Z99" s="276"/>
      <c r="AB99" s="278" t="str">
        <f t="shared" si="14"/>
        <v>GoldSmelter not listed</v>
      </c>
    </row>
    <row r="100" spans="1:28" s="277" customFormat="1" ht="20.25" customHeight="1">
      <c r="A100" s="447"/>
      <c r="B100" s="448" t="s">
        <v>1153</v>
      </c>
      <c r="C100" s="452" t="s">
        <v>1898</v>
      </c>
      <c r="D100" s="448" t="s">
        <v>15531</v>
      </c>
      <c r="E100" s="448" t="s">
        <v>1123</v>
      </c>
      <c r="F100" s="448"/>
      <c r="G100" s="448"/>
      <c r="H100" s="449"/>
      <c r="I100" s="450"/>
      <c r="J100" s="450"/>
      <c r="K100" s="453"/>
      <c r="L100" s="453"/>
      <c r="M100" s="453"/>
      <c r="N100" s="453"/>
      <c r="O100" s="453"/>
      <c r="P100" s="451" t="s">
        <v>500</v>
      </c>
      <c r="Q100" s="454"/>
      <c r="R100" s="217" t="str">
        <f ca="1">IF(ISERROR($V100),"",OFFSET('Smelter Look-up'!$C$4,$V100-4,0)&amp;"")</f>
        <v/>
      </c>
      <c r="S100" s="225" t="str">
        <f t="shared" ca="1" si="12"/>
        <v>CN</v>
      </c>
      <c r="T100" s="225" t="str">
        <f ca="1">IF(B100="","",IF(ISERROR(MATCH($J100,SorP!$B$1:$B$6230,0)),"",INDIRECT("'SorP'!$A$"&amp;MATCH($J100,SorP!$B$1:$B$6230,0))))</f>
        <v/>
      </c>
      <c r="U100" s="241"/>
      <c r="V100" s="275">
        <f>IF(C100="",NA(),MATCH($B100&amp;$C100,'Smelter Look-up'!$J:$J,0))</f>
        <v>293</v>
      </c>
      <c r="W100" s="276"/>
      <c r="X100" s="276">
        <f t="shared" si="13"/>
        <v>0</v>
      </c>
      <c r="Y100" s="276"/>
      <c r="Z100" s="276"/>
      <c r="AB100" s="278" t="str">
        <f t="shared" si="14"/>
        <v>GoldSmelter not listed</v>
      </c>
    </row>
    <row r="101" spans="1:28" s="277" customFormat="1" ht="25.5" customHeight="1">
      <c r="A101" s="447" t="s">
        <v>2403</v>
      </c>
      <c r="B101" s="448" t="s">
        <v>1154</v>
      </c>
      <c r="C101" s="452" t="s">
        <v>2463</v>
      </c>
      <c r="D101" s="448"/>
      <c r="E101" s="448" t="s">
        <v>1123</v>
      </c>
      <c r="F101" s="448" t="s">
        <v>2403</v>
      </c>
      <c r="G101" s="448" t="s">
        <v>13577</v>
      </c>
      <c r="H101" s="449"/>
      <c r="I101" s="450" t="s">
        <v>1813</v>
      </c>
      <c r="J101" s="450" t="s">
        <v>13970</v>
      </c>
      <c r="K101" s="453"/>
      <c r="L101" s="453"/>
      <c r="M101" s="453"/>
      <c r="N101" s="453"/>
      <c r="O101" s="453"/>
      <c r="P101" s="451" t="s">
        <v>500</v>
      </c>
      <c r="Q101" s="454"/>
      <c r="R101" s="217" t="str">
        <f ca="1">IF(ISERROR($V101),"",OFFSET('Smelter Look-up'!$C$4,$V101-4,0)&amp;"")</f>
        <v>Chenzhou Yunxiang Mining and Metallurgy Co., Ltd.</v>
      </c>
      <c r="S101" s="225" t="str">
        <f t="shared" ca="1" si="12"/>
        <v>CN</v>
      </c>
      <c r="T101" s="225" t="str">
        <f ca="1">IF(B101="","",IF(ISERROR(MATCH($J101,SorP!$B$1:$B$6230,0)),"",INDIRECT("'SorP'!$A$"&amp;MATCH($J101,SorP!$B$1:$B$6230,0))))</f>
        <v>CN-HN</v>
      </c>
      <c r="U101" s="241"/>
      <c r="V101" s="275">
        <f>IF(C101="",NA(),MATCH($B101&amp;$C101,'Smelter Look-up'!$J:$J,0))</f>
        <v>364</v>
      </c>
      <c r="W101" s="276"/>
      <c r="X101" s="276">
        <f t="shared" si="13"/>
        <v>0</v>
      </c>
      <c r="Y101" s="276"/>
      <c r="Z101" s="276"/>
      <c r="AB101" s="278" t="str">
        <f t="shared" si="14"/>
        <v>TinChenzhou Yunxiang Mining and Metallurgy Co., Ltd.</v>
      </c>
    </row>
    <row r="102" spans="1:28" s="277" customFormat="1" ht="25.5">
      <c r="A102" s="447" t="s">
        <v>783</v>
      </c>
      <c r="B102" s="448" t="s">
        <v>1154</v>
      </c>
      <c r="C102" s="452" t="s">
        <v>51</v>
      </c>
      <c r="D102" s="448"/>
      <c r="E102" s="448" t="s">
        <v>2576</v>
      </c>
      <c r="F102" s="448" t="s">
        <v>783</v>
      </c>
      <c r="G102" s="448" t="s">
        <v>13577</v>
      </c>
      <c r="H102" s="449"/>
      <c r="I102" s="450" t="s">
        <v>1798</v>
      </c>
      <c r="J102" s="450" t="s">
        <v>1774</v>
      </c>
      <c r="K102" s="453"/>
      <c r="L102" s="453"/>
      <c r="M102" s="453"/>
      <c r="N102" s="453"/>
      <c r="O102" s="453"/>
      <c r="P102" s="451" t="s">
        <v>500</v>
      </c>
      <c r="Q102" s="454"/>
      <c r="R102" s="217" t="str">
        <f ca="1">IF(ISERROR($V102),"",OFFSET('Smelter Look-up'!$C$4,$V102-4,0)&amp;"")</f>
        <v>Alpha</v>
      </c>
      <c r="S102" s="225" t="str">
        <f t="shared" ref="S102:S132" ca="1" si="15">IF(B102="","",IF(ISERROR(MATCH($E102,CL,0)),"Unknown",INDIRECT("'C'!$A$"&amp;MATCH($E102,CL,0)+1)))</f>
        <v>US</v>
      </c>
      <c r="T102" s="225" t="str">
        <f ca="1">IF(B102="","",IF(ISERROR(MATCH($J102,SorP!$B$1:$B$6230,0)),"",INDIRECT("'SorP'!$A$"&amp;MATCH($J102,SorP!$B$1:$B$6230,0))))</f>
        <v>US-PA</v>
      </c>
      <c r="U102" s="241"/>
      <c r="V102" s="275">
        <f>IF(C102="",NA(),MATCH($B102&amp;$C102,'Smelter Look-up'!$J:$J,0))</f>
        <v>356</v>
      </c>
      <c r="W102" s="276"/>
      <c r="X102" s="276">
        <f t="shared" ref="X102:X132" si="16">IF(AND(C102="Smelter not listed",OR(LEN(D102)=0,LEN(E102)=0)),1,0)</f>
        <v>0</v>
      </c>
      <c r="Y102" s="276"/>
      <c r="Z102" s="276"/>
      <c r="AB102" s="278" t="str">
        <f t="shared" ref="AB102:AB132" si="17">B102&amp;C102</f>
        <v>TinAlpha</v>
      </c>
    </row>
    <row r="103" spans="1:28" s="277" customFormat="1" ht="25.5" customHeight="1">
      <c r="A103" s="447" t="s">
        <v>15532</v>
      </c>
      <c r="B103" s="448" t="s">
        <v>1154</v>
      </c>
      <c r="C103" s="452" t="s">
        <v>15533</v>
      </c>
      <c r="D103" s="448"/>
      <c r="E103" s="448" t="s">
        <v>1128</v>
      </c>
      <c r="F103" s="448" t="s">
        <v>15532</v>
      </c>
      <c r="G103" s="448" t="s">
        <v>13577</v>
      </c>
      <c r="H103" s="449"/>
      <c r="I103" s="450" t="s">
        <v>1805</v>
      </c>
      <c r="J103" s="450" t="s">
        <v>13183</v>
      </c>
      <c r="K103" s="453"/>
      <c r="L103" s="453"/>
      <c r="M103" s="453"/>
      <c r="N103" s="453"/>
      <c r="O103" s="453"/>
      <c r="P103" s="451" t="s">
        <v>500</v>
      </c>
      <c r="Q103" s="454"/>
      <c r="R103" s="217" t="str">
        <f ca="1">IF(ISERROR($V103),"",OFFSET('Smelter Look-up'!$C$4,$V103-4,0)&amp;"")</f>
        <v/>
      </c>
      <c r="S103" s="225" t="str">
        <f t="shared" ca="1" si="15"/>
        <v>ID</v>
      </c>
      <c r="T103" s="225" t="str">
        <f ca="1">IF(B103="","",IF(ISERROR(MATCH($J103,SorP!$B$1:$B$6230,0)),"",INDIRECT("'SorP'!$A$"&amp;MATCH($J103,SorP!$B$1:$B$6230,0))))</f>
        <v>ID-BB</v>
      </c>
      <c r="U103" s="241"/>
      <c r="V103" s="275" t="e">
        <f>IF(C103="",NA(),MATCH($B103&amp;$C103,'Smelter Look-up'!$J:$J,0))</f>
        <v>#N/A</v>
      </c>
      <c r="W103" s="276"/>
      <c r="X103" s="276">
        <f t="shared" si="16"/>
        <v>0</v>
      </c>
      <c r="Y103" s="276"/>
      <c r="Z103" s="276"/>
      <c r="AB103" s="278" t="str">
        <f t="shared" si="17"/>
        <v>TinCV Gita Pesona</v>
      </c>
    </row>
    <row r="104" spans="1:28" s="277" customFormat="1" ht="25.5" customHeight="1">
      <c r="A104" s="447" t="s">
        <v>15534</v>
      </c>
      <c r="B104" s="448" t="s">
        <v>1154</v>
      </c>
      <c r="C104" s="452" t="s">
        <v>15535</v>
      </c>
      <c r="D104" s="448"/>
      <c r="E104" s="448" t="s">
        <v>1128</v>
      </c>
      <c r="F104" s="448" t="s">
        <v>15534</v>
      </c>
      <c r="G104" s="448" t="s">
        <v>13577</v>
      </c>
      <c r="H104" s="449"/>
      <c r="I104" s="450" t="s">
        <v>15536</v>
      </c>
      <c r="J104" s="450" t="s">
        <v>13183</v>
      </c>
      <c r="K104" s="453"/>
      <c r="L104" s="453"/>
      <c r="M104" s="453"/>
      <c r="N104" s="453"/>
      <c r="O104" s="453"/>
      <c r="P104" s="451" t="s">
        <v>500</v>
      </c>
      <c r="Q104" s="454"/>
      <c r="R104" s="217" t="str">
        <f ca="1">IF(ISERROR($V104),"",OFFSET('Smelter Look-up'!$C$4,$V104-4,0)&amp;"")</f>
        <v/>
      </c>
      <c r="S104" s="225" t="str">
        <f t="shared" ca="1" si="15"/>
        <v>ID</v>
      </c>
      <c r="T104" s="225" t="str">
        <f ca="1">IF(B104="","",IF(ISERROR(MATCH($J104,SorP!$B$1:$B$6230,0)),"",INDIRECT("'SorP'!$A$"&amp;MATCH($J104,SorP!$B$1:$B$6230,0))))</f>
        <v>ID-BB</v>
      </c>
      <c r="U104" s="241"/>
      <c r="V104" s="275" t="e">
        <f>IF(C104="",NA(),MATCH($B104&amp;$C104,'Smelter Look-up'!$J:$J,0))</f>
        <v>#N/A</v>
      </c>
      <c r="W104" s="276"/>
      <c r="X104" s="276">
        <f t="shared" si="16"/>
        <v>0</v>
      </c>
      <c r="Y104" s="276"/>
      <c r="Z104" s="276"/>
      <c r="AB104" s="278" t="str">
        <f t="shared" si="17"/>
        <v>TinPT Aries Kencana Sejahtera</v>
      </c>
    </row>
    <row r="105" spans="1:28" s="277" customFormat="1" ht="25.5" customHeight="1">
      <c r="A105" s="447" t="s">
        <v>15537</v>
      </c>
      <c r="B105" s="448" t="s">
        <v>1154</v>
      </c>
      <c r="C105" s="452" t="s">
        <v>15538</v>
      </c>
      <c r="D105" s="448"/>
      <c r="E105" s="448" t="s">
        <v>1128</v>
      </c>
      <c r="F105" s="448" t="s">
        <v>15537</v>
      </c>
      <c r="G105" s="448" t="s">
        <v>13577</v>
      </c>
      <c r="H105" s="449"/>
      <c r="I105" s="450" t="s">
        <v>15539</v>
      </c>
      <c r="J105" s="450" t="s">
        <v>13183</v>
      </c>
      <c r="K105" s="453"/>
      <c r="L105" s="453"/>
      <c r="M105" s="453"/>
      <c r="N105" s="453"/>
      <c r="O105" s="453"/>
      <c r="P105" s="451" t="s">
        <v>500</v>
      </c>
      <c r="Q105" s="454"/>
      <c r="R105" s="217" t="str">
        <f ca="1">IF(ISERROR($V105),"",OFFSET('Smelter Look-up'!$C$4,$V105-4,0)&amp;"")</f>
        <v/>
      </c>
      <c r="S105" s="225" t="str">
        <f t="shared" ca="1" si="15"/>
        <v>ID</v>
      </c>
      <c r="T105" s="225" t="str">
        <f ca="1">IF(B105="","",IF(ISERROR(MATCH($J105,SorP!$B$1:$B$6230,0)),"",INDIRECT("'SorP'!$A$"&amp;MATCH($J105,SorP!$B$1:$B$6230,0))))</f>
        <v>ID-BB</v>
      </c>
      <c r="U105" s="241"/>
      <c r="V105" s="275" t="e">
        <f>IF(C105="",NA(),MATCH($B105&amp;$C105,'Smelter Look-up'!$J:$J,0))</f>
        <v>#N/A</v>
      </c>
      <c r="W105" s="276"/>
      <c r="X105" s="276">
        <f t="shared" si="16"/>
        <v>0</v>
      </c>
      <c r="Y105" s="276"/>
      <c r="Z105" s="276"/>
      <c r="AB105" s="278" t="str">
        <f t="shared" si="17"/>
        <v>TinPT Premium Tin Indonesia</v>
      </c>
    </row>
    <row r="106" spans="1:28" s="277" customFormat="1" ht="25.5" customHeight="1">
      <c r="A106" s="447" t="s">
        <v>15540</v>
      </c>
      <c r="B106" s="448" t="s">
        <v>1154</v>
      </c>
      <c r="C106" s="452" t="s">
        <v>15541</v>
      </c>
      <c r="D106" s="448"/>
      <c r="E106" s="448" t="s">
        <v>1128</v>
      </c>
      <c r="F106" s="448" t="s">
        <v>15540</v>
      </c>
      <c r="G106" s="448" t="s">
        <v>13577</v>
      </c>
      <c r="H106" s="449"/>
      <c r="I106" s="450" t="s">
        <v>15542</v>
      </c>
      <c r="J106" s="450" t="s">
        <v>13183</v>
      </c>
      <c r="K106" s="453"/>
      <c r="L106" s="453"/>
      <c r="M106" s="453"/>
      <c r="N106" s="453"/>
      <c r="O106" s="453"/>
      <c r="P106" s="451" t="s">
        <v>500</v>
      </c>
      <c r="Q106" s="454"/>
      <c r="R106" s="217" t="str">
        <f ca="1">IF(ISERROR($V106),"",OFFSET('Smelter Look-up'!$C$4,$V106-4,0)&amp;"")</f>
        <v/>
      </c>
      <c r="S106" s="225" t="str">
        <f t="shared" ca="1" si="15"/>
        <v>ID</v>
      </c>
      <c r="T106" s="225" t="str">
        <f ca="1">IF(B106="","",IF(ISERROR(MATCH($J106,SorP!$B$1:$B$6230,0)),"",INDIRECT("'SorP'!$A$"&amp;MATCH($J106,SorP!$B$1:$B$6230,0))))</f>
        <v>ID-BB</v>
      </c>
      <c r="U106" s="241"/>
      <c r="V106" s="275" t="e">
        <f>IF(C106="",NA(),MATCH($B106&amp;$C106,'Smelter Look-up'!$J:$J,0))</f>
        <v>#N/A</v>
      </c>
      <c r="W106" s="276"/>
      <c r="X106" s="276">
        <f t="shared" si="16"/>
        <v>0</v>
      </c>
      <c r="Y106" s="276"/>
      <c r="Z106" s="276"/>
      <c r="AB106" s="278" t="str">
        <f t="shared" si="17"/>
        <v>TinCV United Smelting</v>
      </c>
    </row>
    <row r="107" spans="1:28" s="277" customFormat="1" ht="20.25">
      <c r="A107" s="447" t="s">
        <v>1433</v>
      </c>
      <c r="B107" s="448" t="s">
        <v>1154</v>
      </c>
      <c r="C107" s="452" t="s">
        <v>929</v>
      </c>
      <c r="D107" s="448"/>
      <c r="E107" s="448" t="s">
        <v>1131</v>
      </c>
      <c r="F107" s="448" t="s">
        <v>1433</v>
      </c>
      <c r="G107" s="448" t="s">
        <v>13577</v>
      </c>
      <c r="H107" s="449"/>
      <c r="I107" s="450" t="s">
        <v>1604</v>
      </c>
      <c r="J107" s="450" t="s">
        <v>1605</v>
      </c>
      <c r="K107" s="453"/>
      <c r="L107" s="453"/>
      <c r="M107" s="453"/>
      <c r="N107" s="453"/>
      <c r="O107" s="453"/>
      <c r="P107" s="451" t="s">
        <v>500</v>
      </c>
      <c r="Q107" s="454"/>
      <c r="R107" s="217" t="str">
        <f ca="1">IF(ISERROR($V107),"",OFFSET('Smelter Look-up'!$C$4,$V107-4,0)&amp;"")</f>
        <v>Dowa</v>
      </c>
      <c r="S107" s="225" t="str">
        <f t="shared" ca="1" si="15"/>
        <v>JP</v>
      </c>
      <c r="T107" s="225" t="str">
        <f ca="1">IF(B107="","",IF(ISERROR(MATCH($J107,SorP!$B$1:$B$6230,0)),"",INDIRECT("'SorP'!$A$"&amp;MATCH($J107,SorP!$B$1:$B$6230,0))))</f>
        <v>JP-05</v>
      </c>
      <c r="U107" s="241"/>
      <c r="V107" s="275">
        <f>IF(C107="",NA(),MATCH($B107&amp;$C107,'Smelter Look-up'!$J:$J,0))</f>
        <v>374</v>
      </c>
      <c r="W107" s="276"/>
      <c r="X107" s="276">
        <f t="shared" si="16"/>
        <v>0</v>
      </c>
      <c r="Y107" s="276"/>
      <c r="Z107" s="276"/>
      <c r="AB107" s="278" t="str">
        <f t="shared" si="17"/>
        <v>TinDowa</v>
      </c>
    </row>
    <row r="108" spans="1:28" s="277" customFormat="1" ht="38.25">
      <c r="A108" s="447" t="s">
        <v>784</v>
      </c>
      <c r="B108" s="448" t="s">
        <v>1154</v>
      </c>
      <c r="C108" s="452" t="s">
        <v>865</v>
      </c>
      <c r="D108" s="448"/>
      <c r="E108" s="448" t="s">
        <v>2574</v>
      </c>
      <c r="F108" s="448" t="s">
        <v>784</v>
      </c>
      <c r="G108" s="448" t="s">
        <v>13577</v>
      </c>
      <c r="H108" s="449"/>
      <c r="I108" s="450" t="s">
        <v>1807</v>
      </c>
      <c r="J108" s="450" t="s">
        <v>1807</v>
      </c>
      <c r="K108" s="453"/>
      <c r="L108" s="453"/>
      <c r="M108" s="453"/>
      <c r="N108" s="453"/>
      <c r="O108" s="453"/>
      <c r="P108" s="451" t="s">
        <v>500</v>
      </c>
      <c r="Q108" s="454"/>
      <c r="R108" s="217" t="str">
        <f ca="1">IF(ISERROR($V108),"",OFFSET('Smelter Look-up'!$C$4,$V108-4,0)&amp;"")</f>
        <v>EM Vinto</v>
      </c>
      <c r="S108" s="225" t="str">
        <f t="shared" ca="1" si="15"/>
        <v>BO</v>
      </c>
      <c r="T108" s="225" t="str">
        <f ca="1">IF(B108="","",IF(ISERROR(MATCH($J108,SorP!$B$1:$B$6230,0)),"",INDIRECT("'SorP'!$A$"&amp;MATCH($J108,SorP!$B$1:$B$6230,0))))</f>
        <v>BO-O</v>
      </c>
      <c r="U108" s="241"/>
      <c r="V108" s="275">
        <f>IF(C108="",NA(),MATCH($B108&amp;$C108,'Smelter Look-up'!$J:$J,0))</f>
        <v>377</v>
      </c>
      <c r="W108" s="276"/>
      <c r="X108" s="276">
        <f t="shared" si="16"/>
        <v>0</v>
      </c>
      <c r="Y108" s="276"/>
      <c r="Z108" s="276"/>
      <c r="AB108" s="278" t="str">
        <f t="shared" si="17"/>
        <v>TinEM Vinto</v>
      </c>
    </row>
    <row r="109" spans="1:28" s="277" customFormat="1" ht="20.25" customHeight="1">
      <c r="A109" s="447" t="s">
        <v>786</v>
      </c>
      <c r="B109" s="448" t="s">
        <v>1154</v>
      </c>
      <c r="C109" s="452" t="s">
        <v>836</v>
      </c>
      <c r="D109" s="448"/>
      <c r="E109" s="448" t="s">
        <v>905</v>
      </c>
      <c r="F109" s="448" t="s">
        <v>786</v>
      </c>
      <c r="G109" s="448" t="s">
        <v>13577</v>
      </c>
      <c r="H109" s="449"/>
      <c r="I109" s="450" t="s">
        <v>1810</v>
      </c>
      <c r="J109" s="450" t="s">
        <v>9826</v>
      </c>
      <c r="K109" s="453"/>
      <c r="L109" s="453"/>
      <c r="M109" s="453"/>
      <c r="N109" s="453"/>
      <c r="O109" s="453"/>
      <c r="P109" s="451" t="s">
        <v>500</v>
      </c>
      <c r="Q109" s="454"/>
      <c r="R109" s="217" t="str">
        <f ca="1">IF(ISERROR($V109),"",OFFSET('Smelter Look-up'!$C$4,$V109-4,0)&amp;"")</f>
        <v>Fenix Metals</v>
      </c>
      <c r="S109" s="225" t="str">
        <f t="shared" ca="1" si="15"/>
        <v>PL</v>
      </c>
      <c r="T109" s="225" t="str">
        <f ca="1">IF(B109="","",IF(ISERROR(MATCH($J109,SorP!$B$1:$B$6230,0)),"",INDIRECT("'SorP'!$A$"&amp;MATCH($J109,SorP!$B$1:$B$6230,0))))</f>
        <v>PL-18</v>
      </c>
      <c r="U109" s="241"/>
      <c r="V109" s="275">
        <f>IF(C109="",NA(),MATCH($B109&amp;$C109,'Smelter Look-up'!$J:$J,0))</f>
        <v>383</v>
      </c>
      <c r="W109" s="276"/>
      <c r="X109" s="276">
        <f t="shared" si="16"/>
        <v>0</v>
      </c>
      <c r="Y109" s="276"/>
      <c r="Z109" s="276"/>
      <c r="AB109" s="278" t="str">
        <f t="shared" si="17"/>
        <v>TinFenix Metals</v>
      </c>
    </row>
    <row r="110" spans="1:28" s="277" customFormat="1" ht="20.25" customHeight="1">
      <c r="A110" s="447" t="s">
        <v>787</v>
      </c>
      <c r="B110" s="448" t="s">
        <v>1154</v>
      </c>
      <c r="C110" s="452" t="s">
        <v>2248</v>
      </c>
      <c r="D110" s="448"/>
      <c r="E110" s="448" t="s">
        <v>1123</v>
      </c>
      <c r="F110" s="448" t="s">
        <v>787</v>
      </c>
      <c r="G110" s="448" t="s">
        <v>13577</v>
      </c>
      <c r="H110" s="449"/>
      <c r="I110" s="450" t="s">
        <v>2590</v>
      </c>
      <c r="J110" s="450" t="s">
        <v>13975</v>
      </c>
      <c r="K110" s="453"/>
      <c r="L110" s="453"/>
      <c r="M110" s="453"/>
      <c r="N110" s="453"/>
      <c r="O110" s="453"/>
      <c r="P110" s="451" t="s">
        <v>500</v>
      </c>
      <c r="Q110" s="454"/>
      <c r="R110" s="217" t="str">
        <f ca="1">IF(ISERROR($V110),"",OFFSET('Smelter Look-up'!$C$4,$V110-4,0)&amp;"")</f>
        <v>Gejiu Non-Ferrous Metal Processing Co., Ltd.</v>
      </c>
      <c r="S110" s="225" t="str">
        <f t="shared" ca="1" si="15"/>
        <v>CN</v>
      </c>
      <c r="T110" s="225" t="str">
        <f ca="1">IF(B110="","",IF(ISERROR(MATCH($J110,SorP!$B$1:$B$6230,0)),"",INDIRECT("'SorP'!$A$"&amp;MATCH($J110,SorP!$B$1:$B$6230,0))))</f>
        <v>CN-YN</v>
      </c>
      <c r="U110" s="241"/>
      <c r="V110" s="275">
        <f>IF(C110="",NA(),MATCH($B110&amp;$C110,'Smelter Look-up'!$J:$J,0))</f>
        <v>389</v>
      </c>
      <c r="W110" s="276"/>
      <c r="X110" s="276">
        <f t="shared" si="16"/>
        <v>0</v>
      </c>
      <c r="Y110" s="276"/>
      <c r="Z110" s="276"/>
      <c r="AB110" s="278" t="str">
        <f t="shared" si="17"/>
        <v>TinGejiu Non-Ferrous Metal Processing Co., Ltd.</v>
      </c>
    </row>
    <row r="111" spans="1:28" s="277" customFormat="1" ht="20.25" customHeight="1">
      <c r="A111" s="447" t="s">
        <v>788</v>
      </c>
      <c r="B111" s="448" t="s">
        <v>1154</v>
      </c>
      <c r="C111" s="452" t="s">
        <v>1811</v>
      </c>
      <c r="D111" s="448"/>
      <c r="E111" s="448" t="s">
        <v>1123</v>
      </c>
      <c r="F111" s="448" t="s">
        <v>788</v>
      </c>
      <c r="G111" s="448" t="s">
        <v>13577</v>
      </c>
      <c r="H111" s="449"/>
      <c r="I111" s="450" t="s">
        <v>2590</v>
      </c>
      <c r="J111" s="450" t="s">
        <v>13975</v>
      </c>
      <c r="K111" s="453"/>
      <c r="L111" s="453"/>
      <c r="M111" s="453"/>
      <c r="N111" s="453"/>
      <c r="O111" s="453"/>
      <c r="P111" s="451" t="s">
        <v>500</v>
      </c>
      <c r="Q111" s="454"/>
      <c r="R111" s="217" t="str">
        <f ca="1">IF(ISERROR($V111),"",OFFSET('Smelter Look-up'!$C$4,$V111-4,0)&amp;"")</f>
        <v>Gejiu Zili Mining And Metallurgy Co., Ltd.</v>
      </c>
      <c r="S111" s="225" t="str">
        <f t="shared" ca="1" si="15"/>
        <v>CN</v>
      </c>
      <c r="T111" s="225" t="str">
        <f ca="1">IF(B111="","",IF(ISERROR(MATCH($J111,SorP!$B$1:$B$6230,0)),"",INDIRECT("'SorP'!$A$"&amp;MATCH($J111,SorP!$B$1:$B$6230,0))))</f>
        <v>CN-YN</v>
      </c>
      <c r="U111" s="241"/>
      <c r="V111" s="275">
        <f>IF(C111="",NA(),MATCH($B111&amp;$C111,'Smelter Look-up'!$J:$J,0))</f>
        <v>392</v>
      </c>
      <c r="W111" s="276"/>
      <c r="X111" s="276">
        <f t="shared" si="16"/>
        <v>0</v>
      </c>
      <c r="Y111" s="276"/>
      <c r="Z111" s="276"/>
      <c r="AB111" s="278" t="str">
        <f t="shared" si="17"/>
        <v>TinGejiu Zili Mining And Metallurgy Co., Ltd.</v>
      </c>
    </row>
    <row r="112" spans="1:28" s="277" customFormat="1" ht="20.25" customHeight="1">
      <c r="A112" s="447" t="s">
        <v>789</v>
      </c>
      <c r="B112" s="448" t="s">
        <v>1154</v>
      </c>
      <c r="C112" s="452" t="s">
        <v>2249</v>
      </c>
      <c r="D112" s="448"/>
      <c r="E112" s="448" t="s">
        <v>1123</v>
      </c>
      <c r="F112" s="448" t="s">
        <v>789</v>
      </c>
      <c r="G112" s="448" t="s">
        <v>13577</v>
      </c>
      <c r="H112" s="449"/>
      <c r="I112" s="450" t="s">
        <v>1812</v>
      </c>
      <c r="J112" s="450" t="s">
        <v>13966</v>
      </c>
      <c r="K112" s="453"/>
      <c r="L112" s="453"/>
      <c r="M112" s="453"/>
      <c r="N112" s="453"/>
      <c r="O112" s="453"/>
      <c r="P112" s="451" t="s">
        <v>500</v>
      </c>
      <c r="Q112" s="454"/>
      <c r="R112" s="217" t="str">
        <f ca="1">IF(ISERROR($V112),"",OFFSET('Smelter Look-up'!$C$4,$V112-4,0)&amp;"")</f>
        <v>Huichang Jinshunda Tin Co., Ltd.</v>
      </c>
      <c r="S112" s="225" t="str">
        <f t="shared" ca="1" si="15"/>
        <v>CN</v>
      </c>
      <c r="T112" s="225" t="str">
        <f ca="1">IF(B112="","",IF(ISERROR(MATCH($J112,SorP!$B$1:$B$6230,0)),"",INDIRECT("'SorP'!$A$"&amp;MATCH($J112,SorP!$B$1:$B$6230,0))))</f>
        <v>CN-JX</v>
      </c>
      <c r="U112" s="241"/>
      <c r="V112" s="275">
        <f>IF(C112="",NA(),MATCH($B112&amp;$C112,'Smelter Look-up'!$J:$J,0))</f>
        <v>400</v>
      </c>
      <c r="W112" s="276"/>
      <c r="X112" s="276">
        <f t="shared" si="16"/>
        <v>0</v>
      </c>
      <c r="Y112" s="276"/>
      <c r="Z112" s="276"/>
      <c r="AB112" s="278" t="str">
        <f t="shared" si="17"/>
        <v>TinHuichang Jinshunda Tin Co., Ltd.</v>
      </c>
    </row>
    <row r="113" spans="1:28" s="277" customFormat="1" ht="20.25" customHeight="1">
      <c r="A113" s="447" t="s">
        <v>790</v>
      </c>
      <c r="B113" s="448" t="s">
        <v>1154</v>
      </c>
      <c r="C113" s="452" t="s">
        <v>1450</v>
      </c>
      <c r="D113" s="448"/>
      <c r="E113" s="448" t="s">
        <v>1123</v>
      </c>
      <c r="F113" s="448" t="s">
        <v>790</v>
      </c>
      <c r="G113" s="448" t="s">
        <v>13577</v>
      </c>
      <c r="H113" s="449"/>
      <c r="I113" s="450" t="s">
        <v>2590</v>
      </c>
      <c r="J113" s="450" t="s">
        <v>13975</v>
      </c>
      <c r="K113" s="453"/>
      <c r="L113" s="453"/>
      <c r="M113" s="453"/>
      <c r="N113" s="453"/>
      <c r="O113" s="453"/>
      <c r="P113" s="451" t="s">
        <v>500</v>
      </c>
      <c r="Q113" s="454"/>
      <c r="R113" s="217" t="str">
        <f ca="1">IF(ISERROR($V113),"",OFFSET('Smelter Look-up'!$C$4,$V113-4,0)&amp;"")</f>
        <v>Gejiu Kai Meng Industry and Trade LLC</v>
      </c>
      <c r="S113" s="225" t="str">
        <f t="shared" ca="1" si="15"/>
        <v>CN</v>
      </c>
      <c r="T113" s="225" t="str">
        <f ca="1">IF(B113="","",IF(ISERROR(MATCH($J113,SorP!$B$1:$B$6230,0)),"",INDIRECT("'SorP'!$A$"&amp;MATCH($J113,SorP!$B$1:$B$6230,0))))</f>
        <v>CN-YN</v>
      </c>
      <c r="U113" s="241"/>
      <c r="V113" s="275">
        <f>IF(C113="",NA(),MATCH($B113&amp;$C113,'Smelter Look-up'!$J:$J,0))</f>
        <v>388</v>
      </c>
      <c r="W113" s="276"/>
      <c r="X113" s="276">
        <f t="shared" si="16"/>
        <v>0</v>
      </c>
      <c r="Y113" s="276"/>
      <c r="Z113" s="276"/>
      <c r="AB113" s="278" t="str">
        <f t="shared" si="17"/>
        <v>TinGejiu Kai Meng Industry and Trade LLC</v>
      </c>
    </row>
    <row r="114" spans="1:28" s="277" customFormat="1" ht="25.5" customHeight="1">
      <c r="A114" s="447" t="s">
        <v>791</v>
      </c>
      <c r="B114" s="448" t="s">
        <v>1154</v>
      </c>
      <c r="C114" s="452" t="s">
        <v>1350</v>
      </c>
      <c r="D114" s="448"/>
      <c r="E114" s="448" t="s">
        <v>1123</v>
      </c>
      <c r="F114" s="448" t="s">
        <v>791</v>
      </c>
      <c r="G114" s="448" t="s">
        <v>13577</v>
      </c>
      <c r="H114" s="449"/>
      <c r="I114" s="450" t="s">
        <v>1814</v>
      </c>
      <c r="J114" s="450" t="s">
        <v>13950</v>
      </c>
      <c r="K114" s="453"/>
      <c r="L114" s="453"/>
      <c r="M114" s="453"/>
      <c r="N114" s="453"/>
      <c r="O114" s="453"/>
      <c r="P114" s="451" t="s">
        <v>500</v>
      </c>
      <c r="Q114" s="454"/>
      <c r="R114" s="217" t="str">
        <f ca="1">IF(ISERROR($V114),"",OFFSET('Smelter Look-up'!$C$4,$V114-4,0)&amp;"")</f>
        <v>China Tin Group Co., Ltd.</v>
      </c>
      <c r="S114" s="225" t="str">
        <f t="shared" ca="1" si="15"/>
        <v>CN</v>
      </c>
      <c r="T114" s="225" t="str">
        <f ca="1">IF(B114="","",IF(ISERROR(MATCH($J114,SorP!$B$1:$B$6230,0)),"",INDIRECT("'SorP'!$A$"&amp;MATCH($J114,SorP!$B$1:$B$6230,0))))</f>
        <v>CN-GX</v>
      </c>
      <c r="U114" s="241"/>
      <c r="V114" s="275">
        <f>IF(C114="",NA(),MATCH($B114&amp;$C114,'Smelter Look-up'!$J:$J,0))</f>
        <v>367</v>
      </c>
      <c r="W114" s="276"/>
      <c r="X114" s="276">
        <f t="shared" si="16"/>
        <v>0</v>
      </c>
      <c r="Y114" s="276"/>
      <c r="Z114" s="276"/>
      <c r="AB114" s="278" t="str">
        <f t="shared" si="17"/>
        <v>TinChina Tin Group Co., Ltd.</v>
      </c>
    </row>
    <row r="115" spans="1:28" s="277" customFormat="1" ht="20.25" customHeight="1">
      <c r="A115" s="447" t="s">
        <v>792</v>
      </c>
      <c r="B115" s="448" t="s">
        <v>1154</v>
      </c>
      <c r="C115" s="452" t="s">
        <v>844</v>
      </c>
      <c r="D115" s="448"/>
      <c r="E115" s="448" t="s">
        <v>1138</v>
      </c>
      <c r="F115" s="448" t="s">
        <v>792</v>
      </c>
      <c r="G115" s="448" t="s">
        <v>13577</v>
      </c>
      <c r="H115" s="449"/>
      <c r="I115" s="450" t="s">
        <v>1819</v>
      </c>
      <c r="J115" s="450" t="s">
        <v>8983</v>
      </c>
      <c r="K115" s="453"/>
      <c r="L115" s="453"/>
      <c r="M115" s="453"/>
      <c r="N115" s="453"/>
      <c r="O115" s="453"/>
      <c r="P115" s="451" t="s">
        <v>500</v>
      </c>
      <c r="Q115" s="454"/>
      <c r="R115" s="217" t="str">
        <f ca="1">IF(ISERROR($V115),"",OFFSET('Smelter Look-up'!$C$4,$V115-4,0)&amp;"")</f>
        <v>Malaysia Smelting Corporation (MSC)</v>
      </c>
      <c r="S115" s="225" t="str">
        <f t="shared" ca="1" si="15"/>
        <v>MY</v>
      </c>
      <c r="T115" s="225" t="str">
        <f ca="1">IF(B115="","",IF(ISERROR(MATCH($J115,SorP!$B$1:$B$6230,0)),"",INDIRECT("'SorP'!$A$"&amp;MATCH($J115,SorP!$B$1:$B$6230,0))))</f>
        <v>MY-07</v>
      </c>
      <c r="U115" s="241"/>
      <c r="V115" s="275">
        <f>IF(C115="",NA(),MATCH($B115&amp;$C115,'Smelter Look-up'!$J:$J,0))</f>
        <v>414</v>
      </c>
      <c r="W115" s="276"/>
      <c r="X115" s="276">
        <f t="shared" si="16"/>
        <v>0</v>
      </c>
      <c r="Y115" s="276"/>
      <c r="Z115" s="276"/>
      <c r="AB115" s="278" t="str">
        <f t="shared" si="17"/>
        <v>TinMalaysia Smelting Corporation (MSC)</v>
      </c>
    </row>
    <row r="116" spans="1:28" s="277" customFormat="1" ht="25.5" customHeight="1">
      <c r="A116" s="447" t="s">
        <v>1820</v>
      </c>
      <c r="B116" s="448" t="s">
        <v>1154</v>
      </c>
      <c r="C116" s="452" t="s">
        <v>2254</v>
      </c>
      <c r="D116" s="448"/>
      <c r="E116" s="448" t="s">
        <v>2576</v>
      </c>
      <c r="F116" s="448" t="s">
        <v>1820</v>
      </c>
      <c r="G116" s="448" t="s">
        <v>13577</v>
      </c>
      <c r="H116" s="449"/>
      <c r="I116" s="450" t="s">
        <v>1821</v>
      </c>
      <c r="J116" s="450" t="s">
        <v>1666</v>
      </c>
      <c r="K116" s="453"/>
      <c r="L116" s="453"/>
      <c r="M116" s="453"/>
      <c r="N116" s="453"/>
      <c r="O116" s="453"/>
      <c r="P116" s="451" t="s">
        <v>500</v>
      </c>
      <c r="Q116" s="454"/>
      <c r="R116" s="217" t="str">
        <f ca="1">IF(ISERROR($V116),"",OFFSET('Smelter Look-up'!$C$4,$V116-4,0)&amp;"")</f>
        <v>Metallic Resources, Inc.</v>
      </c>
      <c r="S116" s="225" t="str">
        <f t="shared" ca="1" si="15"/>
        <v>US</v>
      </c>
      <c r="T116" s="225" t="str">
        <f ca="1">IF(B116="","",IF(ISERROR(MATCH($J116,SorP!$B$1:$B$6230,0)),"",INDIRECT("'SorP'!$A$"&amp;MATCH($J116,SorP!$B$1:$B$6230,0))))</f>
        <v>US-OH</v>
      </c>
      <c r="U116" s="241"/>
      <c r="V116" s="275">
        <f>IF(C116="",NA(),MATCH($B116&amp;$C116,'Smelter Look-up'!$J:$J,0))</f>
        <v>418</v>
      </c>
      <c r="W116" s="276"/>
      <c r="X116" s="276">
        <f t="shared" si="16"/>
        <v>0</v>
      </c>
      <c r="Y116" s="276"/>
      <c r="Z116" s="276"/>
      <c r="AB116" s="278" t="str">
        <f t="shared" si="17"/>
        <v>TinMetallic Resources, Inc.</v>
      </c>
    </row>
    <row r="117" spans="1:28" s="277" customFormat="1" ht="20.25" customHeight="1">
      <c r="A117" s="447" t="s">
        <v>793</v>
      </c>
      <c r="B117" s="448" t="s">
        <v>1154</v>
      </c>
      <c r="C117" s="452" t="s">
        <v>12757</v>
      </c>
      <c r="D117" s="448"/>
      <c r="E117" s="448" t="s">
        <v>1119</v>
      </c>
      <c r="F117" s="448" t="s">
        <v>793</v>
      </c>
      <c r="G117" s="448" t="s">
        <v>13577</v>
      </c>
      <c r="H117" s="449"/>
      <c r="I117" s="450" t="s">
        <v>1822</v>
      </c>
      <c r="J117" s="450" t="s">
        <v>1708</v>
      </c>
      <c r="K117" s="453"/>
      <c r="L117" s="453"/>
      <c r="M117" s="453"/>
      <c r="N117" s="453"/>
      <c r="O117" s="453"/>
      <c r="P117" s="451" t="s">
        <v>500</v>
      </c>
      <c r="Q117" s="454"/>
      <c r="R117" s="217" t="str">
        <f ca="1">IF(ISERROR($V117),"",OFFSET('Smelter Look-up'!$C$4,$V117-4,0)&amp;"")</f>
        <v>Mineracao Taboca S.A.</v>
      </c>
      <c r="S117" s="225" t="str">
        <f t="shared" ca="1" si="15"/>
        <v>BR</v>
      </c>
      <c r="T117" s="225" t="str">
        <f ca="1">IF(B117="","",IF(ISERROR(MATCH($J117,SorP!$B$1:$B$6230,0)),"",INDIRECT("'SorP'!$A$"&amp;MATCH($J117,SorP!$B$1:$B$6230,0))))</f>
        <v>BR-SP</v>
      </c>
      <c r="U117" s="241"/>
      <c r="V117" s="275">
        <f>IF(C117="",NA(),MATCH($B117&amp;$C117,'Smelter Look-up'!$J:$J,0))</f>
        <v>421</v>
      </c>
      <c r="W117" s="276"/>
      <c r="X117" s="276">
        <f t="shared" si="16"/>
        <v>0</v>
      </c>
      <c r="Y117" s="276"/>
      <c r="Z117" s="276"/>
      <c r="AB117" s="278" t="str">
        <f t="shared" si="17"/>
        <v>TinMineracao Taboca S.A.</v>
      </c>
    </row>
    <row r="118" spans="1:28" s="277" customFormat="1" ht="20.25" customHeight="1">
      <c r="A118" s="447" t="s">
        <v>794</v>
      </c>
      <c r="B118" s="448" t="s">
        <v>1154</v>
      </c>
      <c r="C118" s="452" t="s">
        <v>1057</v>
      </c>
      <c r="D118" s="448"/>
      <c r="E118" s="448" t="s">
        <v>903</v>
      </c>
      <c r="F118" s="448" t="s">
        <v>794</v>
      </c>
      <c r="G118" s="448" t="s">
        <v>13577</v>
      </c>
      <c r="H118" s="449"/>
      <c r="I118" s="450" t="s">
        <v>1824</v>
      </c>
      <c r="J118" s="450" t="s">
        <v>9438</v>
      </c>
      <c r="K118" s="453"/>
      <c r="L118" s="453"/>
      <c r="M118" s="453"/>
      <c r="N118" s="453"/>
      <c r="O118" s="453"/>
      <c r="P118" s="451" t="s">
        <v>500</v>
      </c>
      <c r="Q118" s="454"/>
      <c r="R118" s="217" t="str">
        <f ca="1">IF(ISERROR($V118),"",OFFSET('Smelter Look-up'!$C$4,$V118-4,0)&amp;"")</f>
        <v>Minsur</v>
      </c>
      <c r="S118" s="225" t="str">
        <f t="shared" ca="1" si="15"/>
        <v>PE</v>
      </c>
      <c r="T118" s="225" t="str">
        <f ca="1">IF(B118="","",IF(ISERROR(MATCH($J118,SorP!$B$1:$B$6230,0)),"",INDIRECT("'SorP'!$A$"&amp;MATCH($J118,SorP!$B$1:$B$6230,0))))</f>
        <v>PE-ICA</v>
      </c>
      <c r="U118" s="241"/>
      <c r="V118" s="275">
        <f>IF(C118="",NA(),MATCH($B118&amp;$C118,'Smelter Look-up'!$J:$J,0))</f>
        <v>424</v>
      </c>
      <c r="W118" s="276"/>
      <c r="X118" s="276">
        <f t="shared" si="16"/>
        <v>0</v>
      </c>
      <c r="Y118" s="276"/>
      <c r="Z118" s="276"/>
      <c r="AB118" s="278" t="str">
        <f t="shared" si="17"/>
        <v>TinMinsur</v>
      </c>
    </row>
    <row r="119" spans="1:28" s="277" customFormat="1" ht="20.25" customHeight="1">
      <c r="A119" s="447" t="s">
        <v>795</v>
      </c>
      <c r="B119" s="448" t="s">
        <v>1154</v>
      </c>
      <c r="C119" s="452" t="s">
        <v>1187</v>
      </c>
      <c r="D119" s="448"/>
      <c r="E119" s="448" t="s">
        <v>1131</v>
      </c>
      <c r="F119" s="448" t="s">
        <v>795</v>
      </c>
      <c r="G119" s="448" t="s">
        <v>13577</v>
      </c>
      <c r="H119" s="449"/>
      <c r="I119" s="450" t="s">
        <v>1827</v>
      </c>
      <c r="J119" s="450" t="s">
        <v>1581</v>
      </c>
      <c r="K119" s="453"/>
      <c r="L119" s="453"/>
      <c r="M119" s="453"/>
      <c r="N119" s="453"/>
      <c r="O119" s="453"/>
      <c r="P119" s="451" t="s">
        <v>500</v>
      </c>
      <c r="Q119" s="454"/>
      <c r="R119" s="217" t="str">
        <f ca="1">IF(ISERROR($V119),"",OFFSET('Smelter Look-up'!$C$4,$V119-4,0)&amp;"")</f>
        <v>Mitsubishi Materials Corporation</v>
      </c>
      <c r="S119" s="225" t="str">
        <f t="shared" ca="1" si="15"/>
        <v>JP</v>
      </c>
      <c r="T119" s="225" t="str">
        <f ca="1">IF(B119="","",IF(ISERROR(MATCH($J119,SorP!$B$1:$B$6230,0)),"",INDIRECT("'SorP'!$A$"&amp;MATCH($J119,SorP!$B$1:$B$6230,0))))</f>
        <v>JP-28</v>
      </c>
      <c r="U119" s="241"/>
      <c r="V119" s="275">
        <f>IF(C119="",NA(),MATCH($B119&amp;$C119,'Smelter Look-up'!$J:$J,0))</f>
        <v>425</v>
      </c>
      <c r="W119" s="276"/>
      <c r="X119" s="276">
        <f t="shared" si="16"/>
        <v>0</v>
      </c>
      <c r="Y119" s="276"/>
      <c r="Z119" s="276"/>
      <c r="AB119" s="278" t="str">
        <f t="shared" si="17"/>
        <v>TinMitsubishi Materials Corporation</v>
      </c>
    </row>
    <row r="120" spans="1:28" s="277" customFormat="1" ht="20.25" customHeight="1">
      <c r="A120" s="447" t="s">
        <v>1828</v>
      </c>
      <c r="B120" s="448" t="s">
        <v>1154</v>
      </c>
      <c r="C120" s="452" t="s">
        <v>13518</v>
      </c>
      <c r="D120" s="448"/>
      <c r="E120" s="448" t="s">
        <v>1123</v>
      </c>
      <c r="F120" s="448" t="s">
        <v>1828</v>
      </c>
      <c r="G120" s="448" t="s">
        <v>13577</v>
      </c>
      <c r="H120" s="449"/>
      <c r="I120" s="450" t="s">
        <v>1812</v>
      </c>
      <c r="J120" s="450" t="s">
        <v>13966</v>
      </c>
      <c r="K120" s="453"/>
      <c r="L120" s="453"/>
      <c r="M120" s="453"/>
      <c r="N120" s="453"/>
      <c r="O120" s="453"/>
      <c r="P120" s="451" t="s">
        <v>500</v>
      </c>
      <c r="Q120" s="454"/>
      <c r="R120" s="217" t="str">
        <f ca="1">IF(ISERROR($V120),"",OFFSET('Smelter Look-up'!$C$4,$V120-4,0)&amp;"")</f>
        <v>Jiangxi New Nanshan Technology Ltd.</v>
      </c>
      <c r="S120" s="225" t="str">
        <f t="shared" ca="1" si="15"/>
        <v>CN</v>
      </c>
      <c r="T120" s="225" t="str">
        <f ca="1">IF(B120="","",IF(ISERROR(MATCH($J120,SorP!$B$1:$B$6230,0)),"",INDIRECT("'SorP'!$A$"&amp;MATCH($J120,SorP!$B$1:$B$6230,0))))</f>
        <v>CN-JX</v>
      </c>
      <c r="U120" s="241"/>
      <c r="V120" s="275">
        <f>IF(C120="",NA(),MATCH($B120&amp;$C120,'Smelter Look-up'!$J:$J,0))</f>
        <v>404</v>
      </c>
      <c r="W120" s="276"/>
      <c r="X120" s="276">
        <f t="shared" si="16"/>
        <v>0</v>
      </c>
      <c r="Y120" s="276"/>
      <c r="Z120" s="276"/>
      <c r="AB120" s="278" t="str">
        <f t="shared" si="17"/>
        <v>TinJiangxi New Nanshan Technology Ltd.</v>
      </c>
    </row>
    <row r="121" spans="1:28" s="277" customFormat="1" ht="20.25" customHeight="1">
      <c r="A121" s="447" t="s">
        <v>797</v>
      </c>
      <c r="B121" s="448" t="s">
        <v>1154</v>
      </c>
      <c r="C121" s="452" t="s">
        <v>796</v>
      </c>
      <c r="D121" s="448"/>
      <c r="E121" s="448" t="s">
        <v>911</v>
      </c>
      <c r="F121" s="448" t="s">
        <v>797</v>
      </c>
      <c r="G121" s="448" t="s">
        <v>13577</v>
      </c>
      <c r="H121" s="449"/>
      <c r="I121" s="450" t="s">
        <v>2469</v>
      </c>
      <c r="J121" s="450" t="s">
        <v>11350</v>
      </c>
      <c r="K121" s="453"/>
      <c r="L121" s="453"/>
      <c r="M121" s="453"/>
      <c r="N121" s="453"/>
      <c r="O121" s="453"/>
      <c r="P121" s="451" t="s">
        <v>500</v>
      </c>
      <c r="Q121" s="454"/>
      <c r="R121" s="217" t="str">
        <f ca="1">IF(ISERROR($V121),"",OFFSET('Smelter Look-up'!$C$4,$V121-4,0)&amp;"")</f>
        <v>O.M. Manufacturing (Thailand) Co., Ltd.</v>
      </c>
      <c r="S121" s="225" t="str">
        <f t="shared" ca="1" si="15"/>
        <v>TH</v>
      </c>
      <c r="T121" s="225" t="str">
        <f ca="1">IF(B121="","",IF(ISERROR(MATCH($J121,SorP!$B$1:$B$6230,0)),"",INDIRECT("'SorP'!$A$"&amp;MATCH($J121,SorP!$B$1:$B$6230,0))))</f>
        <v>TH-20</v>
      </c>
      <c r="U121" s="241"/>
      <c r="V121" s="275">
        <f>IF(C121="",NA(),MATCH($B121&amp;$C121,'Smelter Look-up'!$J:$J,0))</f>
        <v>431</v>
      </c>
      <c r="W121" s="276"/>
      <c r="X121" s="276">
        <f t="shared" si="16"/>
        <v>0</v>
      </c>
      <c r="Y121" s="276"/>
      <c r="Z121" s="276"/>
      <c r="AB121" s="278" t="str">
        <f t="shared" si="17"/>
        <v>TinO.M. Manufacturing (Thailand) Co., Ltd.</v>
      </c>
    </row>
    <row r="122" spans="1:28" s="277" customFormat="1" ht="38.25" customHeight="1">
      <c r="A122" s="447" t="s">
        <v>798</v>
      </c>
      <c r="B122" s="448" t="s">
        <v>1154</v>
      </c>
      <c r="C122" s="452" t="s">
        <v>14155</v>
      </c>
      <c r="D122" s="448"/>
      <c r="E122" s="448" t="s">
        <v>2574</v>
      </c>
      <c r="F122" s="448" t="s">
        <v>798</v>
      </c>
      <c r="G122" s="448" t="s">
        <v>13577</v>
      </c>
      <c r="H122" s="449"/>
      <c r="I122" s="450" t="s">
        <v>1807</v>
      </c>
      <c r="J122" s="450" t="s">
        <v>1807</v>
      </c>
      <c r="K122" s="453"/>
      <c r="L122" s="453"/>
      <c r="M122" s="453"/>
      <c r="N122" s="453"/>
      <c r="O122" s="453"/>
      <c r="P122" s="451" t="s">
        <v>500</v>
      </c>
      <c r="Q122" s="454"/>
      <c r="R122" s="217" t="str">
        <f ca="1">IF(ISERROR($V122),"",OFFSET('Smelter Look-up'!$C$4,$V122-4,0)&amp;"")</f>
        <v>Operaciones Metalurgicas S.A.</v>
      </c>
      <c r="S122" s="225" t="str">
        <f t="shared" ca="1" si="15"/>
        <v>BO</v>
      </c>
      <c r="T122" s="225" t="str">
        <f ca="1">IF(B122="","",IF(ISERROR(MATCH($J122,SorP!$B$1:$B$6230,0)),"",INDIRECT("'SorP'!$A$"&amp;MATCH($J122,SorP!$B$1:$B$6230,0))))</f>
        <v>BO-O</v>
      </c>
      <c r="U122" s="241"/>
      <c r="V122" s="275">
        <f>IF(C122="",NA(),MATCH($B122&amp;$C122,'Smelter Look-up'!$J:$J,0))</f>
        <v>434</v>
      </c>
      <c r="W122" s="276"/>
      <c r="X122" s="276">
        <f t="shared" si="16"/>
        <v>0</v>
      </c>
      <c r="Y122" s="276"/>
      <c r="Z122" s="276"/>
      <c r="AB122" s="278" t="str">
        <f t="shared" si="17"/>
        <v>TinOperaciones Metalurgicas S.A.</v>
      </c>
    </row>
    <row r="123" spans="1:28" s="277" customFormat="1" ht="25.5" customHeight="1">
      <c r="A123" s="447" t="s">
        <v>799</v>
      </c>
      <c r="B123" s="448" t="s">
        <v>1154</v>
      </c>
      <c r="C123" s="452" t="s">
        <v>867</v>
      </c>
      <c r="D123" s="448"/>
      <c r="E123" s="448" t="s">
        <v>1128</v>
      </c>
      <c r="F123" s="448" t="s">
        <v>799</v>
      </c>
      <c r="G123" s="448" t="s">
        <v>13577</v>
      </c>
      <c r="H123" s="449"/>
      <c r="I123" s="450" t="s">
        <v>1805</v>
      </c>
      <c r="J123" s="450" t="s">
        <v>13183</v>
      </c>
      <c r="K123" s="453"/>
      <c r="L123" s="453"/>
      <c r="M123" s="453"/>
      <c r="N123" s="453"/>
      <c r="O123" s="453"/>
      <c r="P123" s="451" t="s">
        <v>500</v>
      </c>
      <c r="Q123" s="454"/>
      <c r="R123" s="217" t="str">
        <f ca="1">IF(ISERROR($V123),"",OFFSET('Smelter Look-up'!$C$4,$V123-4,0)&amp;"")</f>
        <v>PT Artha Cipta Langgeng</v>
      </c>
      <c r="S123" s="225" t="str">
        <f t="shared" ca="1" si="15"/>
        <v>ID</v>
      </c>
      <c r="T123" s="225" t="str">
        <f ca="1">IF(B123="","",IF(ISERROR(MATCH($J123,SorP!$B$1:$B$6230,0)),"",INDIRECT("'SorP'!$A$"&amp;MATCH($J123,SorP!$B$1:$B$6230,0))))</f>
        <v>ID-BB</v>
      </c>
      <c r="U123" s="241"/>
      <c r="V123" s="275">
        <f>IF(C123="",NA(),MATCH($B123&amp;$C123,'Smelter Look-up'!$J:$J,0))</f>
        <v>438</v>
      </c>
      <c r="W123" s="276"/>
      <c r="X123" s="276">
        <f t="shared" si="16"/>
        <v>0</v>
      </c>
      <c r="Y123" s="276"/>
      <c r="Z123" s="276"/>
      <c r="AB123" s="278" t="str">
        <f t="shared" si="17"/>
        <v>TinPT Artha Cipta Langgeng</v>
      </c>
    </row>
    <row r="124" spans="1:28" s="277" customFormat="1" ht="25.5" customHeight="1">
      <c r="A124" s="447" t="s">
        <v>15543</v>
      </c>
      <c r="B124" s="448" t="s">
        <v>1154</v>
      </c>
      <c r="C124" s="452" t="s">
        <v>15544</v>
      </c>
      <c r="D124" s="448"/>
      <c r="E124" s="448" t="s">
        <v>1128</v>
      </c>
      <c r="F124" s="448" t="s">
        <v>15543</v>
      </c>
      <c r="G124" s="448" t="s">
        <v>13577</v>
      </c>
      <c r="H124" s="449"/>
      <c r="I124" s="450" t="s">
        <v>15545</v>
      </c>
      <c r="J124" s="450" t="s">
        <v>13183</v>
      </c>
      <c r="K124" s="453"/>
      <c r="L124" s="453"/>
      <c r="M124" s="453"/>
      <c r="N124" s="453"/>
      <c r="O124" s="453"/>
      <c r="P124" s="451" t="s">
        <v>500</v>
      </c>
      <c r="Q124" s="454"/>
      <c r="R124" s="217" t="str">
        <f ca="1">IF(ISERROR($V124),"",OFFSET('Smelter Look-up'!$C$4,$V124-4,0)&amp;"")</f>
        <v/>
      </c>
      <c r="S124" s="225" t="str">
        <f t="shared" ca="1" si="15"/>
        <v>ID</v>
      </c>
      <c r="T124" s="225" t="str">
        <f ca="1">IF(B124="","",IF(ISERROR(MATCH($J124,SorP!$B$1:$B$6230,0)),"",INDIRECT("'SorP'!$A$"&amp;MATCH($J124,SorP!$B$1:$B$6230,0))))</f>
        <v>ID-BB</v>
      </c>
      <c r="U124" s="241"/>
      <c r="V124" s="275" t="e">
        <f>IF(C124="",NA(),MATCH($B124&amp;$C124,'Smelter Look-up'!$J:$J,0))</f>
        <v>#N/A</v>
      </c>
      <c r="W124" s="276"/>
      <c r="X124" s="276">
        <f t="shared" si="16"/>
        <v>0</v>
      </c>
      <c r="Y124" s="276"/>
      <c r="Z124" s="276"/>
      <c r="AB124" s="278" t="str">
        <f t="shared" si="17"/>
        <v>TinPT Babel Inti Perkasa</v>
      </c>
    </row>
    <row r="125" spans="1:28" s="277" customFormat="1" ht="25.5" customHeight="1">
      <c r="A125" s="447" t="s">
        <v>15546</v>
      </c>
      <c r="B125" s="448" t="s">
        <v>1154</v>
      </c>
      <c r="C125" s="452" t="s">
        <v>15547</v>
      </c>
      <c r="D125" s="448"/>
      <c r="E125" s="448" t="s">
        <v>1128</v>
      </c>
      <c r="F125" s="448" t="s">
        <v>15546</v>
      </c>
      <c r="G125" s="448" t="s">
        <v>13577</v>
      </c>
      <c r="H125" s="449"/>
      <c r="I125" s="450" t="s">
        <v>1805</v>
      </c>
      <c r="J125" s="450" t="s">
        <v>13183</v>
      </c>
      <c r="K125" s="453"/>
      <c r="L125" s="453"/>
      <c r="M125" s="453"/>
      <c r="N125" s="453"/>
      <c r="O125" s="453"/>
      <c r="P125" s="451" t="s">
        <v>500</v>
      </c>
      <c r="Q125" s="454"/>
      <c r="R125" s="217" t="str">
        <f ca="1">IF(ISERROR($V125),"",OFFSET('Smelter Look-up'!$C$4,$V125-4,0)&amp;"")</f>
        <v/>
      </c>
      <c r="S125" s="225" t="str">
        <f t="shared" ca="1" si="15"/>
        <v>ID</v>
      </c>
      <c r="T125" s="225" t="str">
        <f ca="1">IF(B125="","",IF(ISERROR(MATCH($J125,SorP!$B$1:$B$6230,0)),"",INDIRECT("'SorP'!$A$"&amp;MATCH($J125,SorP!$B$1:$B$6230,0))))</f>
        <v>ID-BB</v>
      </c>
      <c r="U125" s="241"/>
      <c r="V125" s="275" t="e">
        <f>IF(C125="",NA(),MATCH($B125&amp;$C125,'Smelter Look-up'!$J:$J,0))</f>
        <v>#N/A</v>
      </c>
      <c r="W125" s="276"/>
      <c r="X125" s="276">
        <f t="shared" si="16"/>
        <v>0</v>
      </c>
      <c r="Y125" s="276"/>
      <c r="Z125" s="276"/>
      <c r="AB125" s="278" t="str">
        <f t="shared" si="17"/>
        <v>TinPT Bangka Tin Industry</v>
      </c>
    </row>
    <row r="126" spans="1:28" s="277" customFormat="1" ht="25.5" customHeight="1">
      <c r="A126" s="447" t="s">
        <v>15548</v>
      </c>
      <c r="B126" s="448" t="s">
        <v>1154</v>
      </c>
      <c r="C126" s="452" t="s">
        <v>15549</v>
      </c>
      <c r="D126" s="448"/>
      <c r="E126" s="448" t="s">
        <v>1128</v>
      </c>
      <c r="F126" s="448" t="s">
        <v>15548</v>
      </c>
      <c r="G126" s="448" t="s">
        <v>13577</v>
      </c>
      <c r="H126" s="449"/>
      <c r="I126" s="450" t="s">
        <v>15550</v>
      </c>
      <c r="J126" s="450" t="s">
        <v>13183</v>
      </c>
      <c r="K126" s="453"/>
      <c r="L126" s="453"/>
      <c r="M126" s="453"/>
      <c r="N126" s="453"/>
      <c r="O126" s="453"/>
      <c r="P126" s="451" t="s">
        <v>500</v>
      </c>
      <c r="Q126" s="454"/>
      <c r="R126" s="217" t="str">
        <f ca="1">IF(ISERROR($V126),"",OFFSET('Smelter Look-up'!$C$4,$V126-4,0)&amp;"")</f>
        <v/>
      </c>
      <c r="S126" s="225" t="str">
        <f t="shared" ca="1" si="15"/>
        <v>ID</v>
      </c>
      <c r="T126" s="225" t="str">
        <f ca="1">IF(B126="","",IF(ISERROR(MATCH($J126,SorP!$B$1:$B$6230,0)),"",INDIRECT("'SorP'!$A$"&amp;MATCH($J126,SorP!$B$1:$B$6230,0))))</f>
        <v>ID-BB</v>
      </c>
      <c r="U126" s="241"/>
      <c r="V126" s="275" t="e">
        <f>IF(C126="",NA(),MATCH($B126&amp;$C126,'Smelter Look-up'!$J:$J,0))</f>
        <v>#N/A</v>
      </c>
      <c r="W126" s="276"/>
      <c r="X126" s="276">
        <f t="shared" si="16"/>
        <v>0</v>
      </c>
      <c r="Y126" s="276"/>
      <c r="Z126" s="276"/>
      <c r="AB126" s="278" t="str">
        <f t="shared" si="17"/>
        <v>TinPT Belitung Industri Sejahtera</v>
      </c>
    </row>
    <row r="127" spans="1:28" s="277" customFormat="1" ht="25.5" customHeight="1">
      <c r="A127" s="447" t="s">
        <v>15551</v>
      </c>
      <c r="B127" s="448" t="s">
        <v>1154</v>
      </c>
      <c r="C127" s="452" t="s">
        <v>15552</v>
      </c>
      <c r="D127" s="448"/>
      <c r="E127" s="448" t="s">
        <v>1128</v>
      </c>
      <c r="F127" s="448" t="s">
        <v>15551</v>
      </c>
      <c r="G127" s="448" t="s">
        <v>13577</v>
      </c>
      <c r="H127" s="449"/>
      <c r="I127" s="450" t="s">
        <v>15542</v>
      </c>
      <c r="J127" s="450" t="s">
        <v>13183</v>
      </c>
      <c r="K127" s="453"/>
      <c r="L127" s="453"/>
      <c r="M127" s="453"/>
      <c r="N127" s="453"/>
      <c r="O127" s="453"/>
      <c r="P127" s="451" t="s">
        <v>500</v>
      </c>
      <c r="Q127" s="454"/>
      <c r="R127" s="217" t="str">
        <f ca="1">IF(ISERROR($V127),"",OFFSET('Smelter Look-up'!$C$4,$V127-4,0)&amp;"")</f>
        <v/>
      </c>
      <c r="S127" s="225" t="str">
        <f t="shared" ca="1" si="15"/>
        <v>ID</v>
      </c>
      <c r="T127" s="225" t="str">
        <f ca="1">IF(B127="","",IF(ISERROR(MATCH($J127,SorP!$B$1:$B$6230,0)),"",INDIRECT("'SorP'!$A$"&amp;MATCH($J127,SorP!$B$1:$B$6230,0))))</f>
        <v>ID-BB</v>
      </c>
      <c r="U127" s="241"/>
      <c r="V127" s="275" t="e">
        <f>IF(C127="",NA(),MATCH($B127&amp;$C127,'Smelter Look-up'!$J:$J,0))</f>
        <v>#N/A</v>
      </c>
      <c r="W127" s="276"/>
      <c r="X127" s="276">
        <f t="shared" si="16"/>
        <v>0</v>
      </c>
      <c r="Y127" s="276"/>
      <c r="Z127" s="276"/>
      <c r="AB127" s="278" t="str">
        <f t="shared" si="17"/>
        <v>TinPT Bukit Timah</v>
      </c>
    </row>
    <row r="128" spans="1:28" s="277" customFormat="1" ht="25.5" customHeight="1">
      <c r="A128" s="447" t="s">
        <v>15553</v>
      </c>
      <c r="B128" s="448" t="s">
        <v>1154</v>
      </c>
      <c r="C128" s="452" t="s">
        <v>15554</v>
      </c>
      <c r="D128" s="448"/>
      <c r="E128" s="448" t="s">
        <v>1128</v>
      </c>
      <c r="F128" s="448" t="s">
        <v>15553</v>
      </c>
      <c r="G128" s="448" t="s">
        <v>13577</v>
      </c>
      <c r="H128" s="449"/>
      <c r="I128" s="450" t="s">
        <v>15542</v>
      </c>
      <c r="J128" s="450" t="s">
        <v>13183</v>
      </c>
      <c r="K128" s="453"/>
      <c r="L128" s="453"/>
      <c r="M128" s="453"/>
      <c r="N128" s="453"/>
      <c r="O128" s="453"/>
      <c r="P128" s="451" t="s">
        <v>500</v>
      </c>
      <c r="Q128" s="454"/>
      <c r="R128" s="217" t="str">
        <f ca="1">IF(ISERROR($V128),"",OFFSET('Smelter Look-up'!$C$4,$V128-4,0)&amp;"")</f>
        <v/>
      </c>
      <c r="S128" s="225" t="str">
        <f t="shared" ca="1" si="15"/>
        <v>ID</v>
      </c>
      <c r="T128" s="225" t="str">
        <f ca="1">IF(B128="","",IF(ISERROR(MATCH($J128,SorP!$B$1:$B$6230,0)),"",INDIRECT("'SorP'!$A$"&amp;MATCH($J128,SorP!$B$1:$B$6230,0))))</f>
        <v>ID-BB</v>
      </c>
      <c r="U128" s="241"/>
      <c r="V128" s="275" t="e">
        <f>IF(C128="",NA(),MATCH($B128&amp;$C128,'Smelter Look-up'!$J:$J,0))</f>
        <v>#N/A</v>
      </c>
      <c r="W128" s="276"/>
      <c r="X128" s="276">
        <f t="shared" si="16"/>
        <v>0</v>
      </c>
      <c r="Y128" s="276"/>
      <c r="Z128" s="276"/>
      <c r="AB128" s="278" t="str">
        <f t="shared" si="17"/>
        <v>TinPT DS Jaya Abadi</v>
      </c>
    </row>
    <row r="129" spans="1:28" s="277" customFormat="1" ht="20.25" customHeight="1">
      <c r="A129" s="447" t="s">
        <v>15555</v>
      </c>
      <c r="B129" s="448" t="s">
        <v>1154</v>
      </c>
      <c r="C129" s="452" t="s">
        <v>15556</v>
      </c>
      <c r="D129" s="448"/>
      <c r="E129" s="448" t="s">
        <v>1128</v>
      </c>
      <c r="F129" s="448" t="s">
        <v>15555</v>
      </c>
      <c r="G129" s="448" t="s">
        <v>13577</v>
      </c>
      <c r="H129" s="449"/>
      <c r="I129" s="450" t="s">
        <v>15557</v>
      </c>
      <c r="J129" s="450" t="s">
        <v>1830</v>
      </c>
      <c r="K129" s="453"/>
      <c r="L129" s="453"/>
      <c r="M129" s="453"/>
      <c r="N129" s="453"/>
      <c r="O129" s="453"/>
      <c r="P129" s="451" t="s">
        <v>500</v>
      </c>
      <c r="Q129" s="454"/>
      <c r="R129" s="217" t="str">
        <f ca="1">IF(ISERROR($V129),"",OFFSET('Smelter Look-up'!$C$4,$V129-4,0)&amp;"")</f>
        <v/>
      </c>
      <c r="S129" s="225" t="str">
        <f t="shared" ca="1" si="15"/>
        <v>ID</v>
      </c>
      <c r="T129" s="225" t="str">
        <f ca="1">IF(B129="","",IF(ISERROR(MATCH($J129,SorP!$B$1:$B$6230,0)),"",INDIRECT("'SorP'!$A$"&amp;MATCH($J129,SorP!$B$1:$B$6230,0))))</f>
        <v>ID-KR</v>
      </c>
      <c r="U129" s="241"/>
      <c r="V129" s="275" t="e">
        <f>IF(C129="",NA(),MATCH($B129&amp;$C129,'Smelter Look-up'!$J:$J,0))</f>
        <v>#N/A</v>
      </c>
      <c r="W129" s="276"/>
      <c r="X129" s="276">
        <f t="shared" si="16"/>
        <v>0</v>
      </c>
      <c r="Y129" s="276"/>
      <c r="Z129" s="276"/>
      <c r="AB129" s="278" t="str">
        <f t="shared" si="17"/>
        <v>TinPT Karimun Mining</v>
      </c>
    </row>
    <row r="130" spans="1:28" s="277" customFormat="1" ht="25.5" customHeight="1">
      <c r="A130" s="447" t="s">
        <v>800</v>
      </c>
      <c r="B130" s="448" t="s">
        <v>1154</v>
      </c>
      <c r="C130" s="452" t="s">
        <v>643</v>
      </c>
      <c r="D130" s="448"/>
      <c r="E130" s="448" t="s">
        <v>1128</v>
      </c>
      <c r="F130" s="448" t="s">
        <v>800</v>
      </c>
      <c r="G130" s="448" t="s">
        <v>13577</v>
      </c>
      <c r="H130" s="449"/>
      <c r="I130" s="450" t="s">
        <v>1805</v>
      </c>
      <c r="J130" s="450" t="s">
        <v>13183</v>
      </c>
      <c r="K130" s="453"/>
      <c r="L130" s="453"/>
      <c r="M130" s="453"/>
      <c r="N130" s="453"/>
      <c r="O130" s="453"/>
      <c r="P130" s="451" t="s">
        <v>500</v>
      </c>
      <c r="Q130" s="454"/>
      <c r="R130" s="217" t="str">
        <f ca="1">IF(ISERROR($V130),"",OFFSET('Smelter Look-up'!$C$4,$V130-4,0)&amp;"")</f>
        <v>PT Mitra Stania Prima</v>
      </c>
      <c r="S130" s="225" t="str">
        <f t="shared" ca="1" si="15"/>
        <v>ID</v>
      </c>
      <c r="T130" s="225" t="str">
        <f ca="1">IF(B130="","",IF(ISERROR(MATCH($J130,SorP!$B$1:$B$6230,0)),"",INDIRECT("'SorP'!$A$"&amp;MATCH($J130,SorP!$B$1:$B$6230,0))))</f>
        <v>ID-BB</v>
      </c>
      <c r="U130" s="241"/>
      <c r="V130" s="275">
        <f>IF(C130="",NA(),MATCH($B130&amp;$C130,'Smelter Look-up'!$J:$J,0))</f>
        <v>441</v>
      </c>
      <c r="W130" s="276"/>
      <c r="X130" s="276">
        <f t="shared" si="16"/>
        <v>0</v>
      </c>
      <c r="Y130" s="276"/>
      <c r="Z130" s="276"/>
      <c r="AB130" s="278" t="str">
        <f t="shared" si="17"/>
        <v>TinPT Mitra Stania Prima</v>
      </c>
    </row>
    <row r="131" spans="1:28" s="277" customFormat="1" ht="25.5" customHeight="1">
      <c r="A131" s="447" t="s">
        <v>15558</v>
      </c>
      <c r="B131" s="448" t="s">
        <v>1154</v>
      </c>
      <c r="C131" s="452" t="s">
        <v>15559</v>
      </c>
      <c r="D131" s="448"/>
      <c r="E131" s="448" t="s">
        <v>1128</v>
      </c>
      <c r="F131" s="448" t="s">
        <v>15558</v>
      </c>
      <c r="G131" s="448" t="s">
        <v>13577</v>
      </c>
      <c r="H131" s="449"/>
      <c r="I131" s="450" t="s">
        <v>1805</v>
      </c>
      <c r="J131" s="450" t="s">
        <v>13183</v>
      </c>
      <c r="K131" s="453"/>
      <c r="L131" s="453"/>
      <c r="M131" s="453"/>
      <c r="N131" s="453"/>
      <c r="O131" s="453"/>
      <c r="P131" s="451" t="s">
        <v>500</v>
      </c>
      <c r="Q131" s="454"/>
      <c r="R131" s="217" t="str">
        <f ca="1">IF(ISERROR($V131),"",OFFSET('Smelter Look-up'!$C$4,$V131-4,0)&amp;"")</f>
        <v/>
      </c>
      <c r="S131" s="225" t="str">
        <f t="shared" ca="1" si="15"/>
        <v>ID</v>
      </c>
      <c r="T131" s="225" t="str">
        <f ca="1">IF(B131="","",IF(ISERROR(MATCH($J131,SorP!$B$1:$B$6230,0)),"",INDIRECT("'SorP'!$A$"&amp;MATCH($J131,SorP!$B$1:$B$6230,0))))</f>
        <v>ID-BB</v>
      </c>
      <c r="U131" s="241"/>
      <c r="V131" s="275" t="e">
        <f>IF(C131="",NA(),MATCH($B131&amp;$C131,'Smelter Look-up'!$J:$J,0))</f>
        <v>#N/A</v>
      </c>
      <c r="W131" s="276"/>
      <c r="X131" s="276">
        <f t="shared" si="16"/>
        <v>0</v>
      </c>
      <c r="Y131" s="276"/>
      <c r="Z131" s="276"/>
      <c r="AB131" s="278" t="str">
        <f t="shared" si="17"/>
        <v>TinPT Panca Mega Persada</v>
      </c>
    </row>
    <row r="132" spans="1:28" s="277" customFormat="1" ht="25.5" customHeight="1">
      <c r="A132" s="447" t="s">
        <v>15560</v>
      </c>
      <c r="B132" s="448" t="s">
        <v>1154</v>
      </c>
      <c r="C132" s="452" t="s">
        <v>15561</v>
      </c>
      <c r="D132" s="448"/>
      <c r="E132" s="448" t="s">
        <v>1128</v>
      </c>
      <c r="F132" s="448" t="s">
        <v>15560</v>
      </c>
      <c r="G132" s="448" t="s">
        <v>13577</v>
      </c>
      <c r="H132" s="449"/>
      <c r="I132" s="450" t="s">
        <v>15542</v>
      </c>
      <c r="J132" s="450" t="s">
        <v>13183</v>
      </c>
      <c r="K132" s="453"/>
      <c r="L132" s="453"/>
      <c r="M132" s="453"/>
      <c r="N132" s="453"/>
      <c r="O132" s="453"/>
      <c r="P132" s="451" t="s">
        <v>500</v>
      </c>
      <c r="Q132" s="454"/>
      <c r="R132" s="217" t="str">
        <f ca="1">IF(ISERROR($V132),"",OFFSET('Smelter Look-up'!$C$4,$V132-4,0)&amp;"")</f>
        <v/>
      </c>
      <c r="S132" s="225" t="str">
        <f t="shared" ca="1" si="15"/>
        <v>ID</v>
      </c>
      <c r="T132" s="225" t="str">
        <f ca="1">IF(B132="","",IF(ISERROR(MATCH($J132,SorP!$B$1:$B$6230,0)),"",INDIRECT("'SorP'!$A$"&amp;MATCH($J132,SorP!$B$1:$B$6230,0))))</f>
        <v>ID-BB</v>
      </c>
      <c r="U132" s="241"/>
      <c r="V132" s="275" t="e">
        <f>IF(C132="",NA(),MATCH($B132&amp;$C132,'Smelter Look-up'!$J:$J,0))</f>
        <v>#N/A</v>
      </c>
      <c r="W132" s="276"/>
      <c r="X132" s="276">
        <f t="shared" si="16"/>
        <v>0</v>
      </c>
      <c r="Y132" s="276"/>
      <c r="Z132" s="276"/>
      <c r="AB132" s="278" t="str">
        <f t="shared" si="17"/>
        <v>TinPT Prima Timah Utama</v>
      </c>
    </row>
    <row r="133" spans="1:28" s="277" customFormat="1" ht="25.5" customHeight="1">
      <c r="A133" s="447" t="s">
        <v>801</v>
      </c>
      <c r="B133" s="448" t="s">
        <v>1154</v>
      </c>
      <c r="C133" s="452" t="s">
        <v>2262</v>
      </c>
      <c r="D133" s="448"/>
      <c r="E133" s="448" t="s">
        <v>1128</v>
      </c>
      <c r="F133" s="448" t="s">
        <v>801</v>
      </c>
      <c r="G133" s="448" t="s">
        <v>13577</v>
      </c>
      <c r="H133" s="449"/>
      <c r="I133" s="450" t="s">
        <v>1805</v>
      </c>
      <c r="J133" s="450" t="s">
        <v>13183</v>
      </c>
      <c r="K133" s="453"/>
      <c r="L133" s="453"/>
      <c r="M133" s="453"/>
      <c r="N133" s="453"/>
      <c r="O133" s="453"/>
      <c r="P133" s="451" t="s">
        <v>500</v>
      </c>
      <c r="Q133" s="454"/>
      <c r="R133" s="217" t="str">
        <f ca="1">IF(ISERROR($V133),"",OFFSET('Smelter Look-up'!$C$4,$V133-4,0)&amp;"")</f>
        <v>PT Refined Bangka Tin</v>
      </c>
      <c r="S133" s="225" t="str">
        <f t="shared" ref="S133" ca="1" si="18">IF(B133="","",IF(ISERROR(MATCH($E133,CL,0)),"Unknown",INDIRECT("'C'!$A$"&amp;MATCH($E133,CL,0)+1)))</f>
        <v>ID</v>
      </c>
      <c r="T133" s="225" t="str">
        <f ca="1">IF(B133="","",IF(ISERROR(MATCH($J133,SorP!$B$1:$B$6230,0)),"",INDIRECT("'SorP'!$A$"&amp;MATCH($J133,SorP!$B$1:$B$6230,0))))</f>
        <v>ID-BB</v>
      </c>
      <c r="U133" s="241"/>
      <c r="V133" s="275">
        <f>IF(C133="",NA(),MATCH($B133&amp;$C133,'Smelter Look-up'!$J:$J,0))</f>
        <v>443</v>
      </c>
      <c r="W133" s="276"/>
      <c r="X133" s="276">
        <f t="shared" ref="X133" si="19">IF(AND(C133="Smelter not listed",OR(LEN(D133)=0,LEN(E133)=0)),1,0)</f>
        <v>0</v>
      </c>
      <c r="Y133" s="276"/>
      <c r="Z133" s="276"/>
      <c r="AB133" s="278" t="str">
        <f t="shared" ref="AB133" si="20">B133&amp;C133</f>
        <v>TinPT Refined Bangka Tin</v>
      </c>
    </row>
    <row r="134" spans="1:28" s="277" customFormat="1" ht="25.5" customHeight="1">
      <c r="A134" s="447" t="s">
        <v>15562</v>
      </c>
      <c r="B134" s="448" t="s">
        <v>1154</v>
      </c>
      <c r="C134" s="452" t="s">
        <v>15563</v>
      </c>
      <c r="D134" s="448"/>
      <c r="E134" s="448" t="s">
        <v>1128</v>
      </c>
      <c r="F134" s="448" t="s">
        <v>15562</v>
      </c>
      <c r="G134" s="448" t="s">
        <v>13577</v>
      </c>
      <c r="H134" s="449"/>
      <c r="I134" s="450" t="s">
        <v>15542</v>
      </c>
      <c r="J134" s="450" t="s">
        <v>13183</v>
      </c>
      <c r="K134" s="453"/>
      <c r="L134" s="453"/>
      <c r="M134" s="453"/>
      <c r="N134" s="453"/>
      <c r="O134" s="453"/>
      <c r="P134" s="451" t="s">
        <v>500</v>
      </c>
      <c r="Q134" s="454"/>
      <c r="R134" s="217" t="str">
        <f ca="1">IF(ISERROR($V134),"",OFFSET('Smelter Look-up'!$C$4,$V134-4,0)&amp;"")</f>
        <v/>
      </c>
      <c r="S134" s="225" t="str">
        <f t="shared" ref="S134:S165" ca="1" si="21">IF(B134="","",IF(ISERROR(MATCH($E134,CL,0)),"Unknown",INDIRECT("'C'!$A$"&amp;MATCH($E134,CL,0)+1)))</f>
        <v>ID</v>
      </c>
      <c r="T134" s="225" t="str">
        <f ca="1">IF(B134="","",IF(ISERROR(MATCH($J134,SorP!$B$1:$B$6230,0)),"",INDIRECT("'SorP'!$A$"&amp;MATCH($J134,SorP!$B$1:$B$6230,0))))</f>
        <v>ID-BB</v>
      </c>
      <c r="U134" s="241"/>
      <c r="V134" s="275" t="e">
        <f>IF(C134="",NA(),MATCH($B134&amp;$C134,'Smelter Look-up'!$J:$J,0))</f>
        <v>#N/A</v>
      </c>
      <c r="W134" s="276"/>
      <c r="X134" s="276">
        <f t="shared" ref="X134:X165" si="22">IF(AND(C134="Smelter not listed",OR(LEN(D134)=0,LEN(E134)=0)),1,0)</f>
        <v>0</v>
      </c>
      <c r="Y134" s="276"/>
      <c r="Z134" s="276"/>
      <c r="AB134" s="278" t="str">
        <f t="shared" ref="AB134:AB165" si="23">B134&amp;C134</f>
        <v>TinPT Sariwiguna Binasentosa</v>
      </c>
    </row>
    <row r="135" spans="1:28" s="277" customFormat="1" ht="25.5" customHeight="1">
      <c r="A135" s="447" t="s">
        <v>15564</v>
      </c>
      <c r="B135" s="448" t="s">
        <v>1154</v>
      </c>
      <c r="C135" s="452" t="s">
        <v>15565</v>
      </c>
      <c r="D135" s="448"/>
      <c r="E135" s="448" t="s">
        <v>1128</v>
      </c>
      <c r="F135" s="448" t="s">
        <v>15564</v>
      </c>
      <c r="G135" s="448" t="s">
        <v>13577</v>
      </c>
      <c r="H135" s="449"/>
      <c r="I135" s="450" t="s">
        <v>15542</v>
      </c>
      <c r="J135" s="450" t="s">
        <v>13183</v>
      </c>
      <c r="K135" s="453"/>
      <c r="L135" s="453"/>
      <c r="M135" s="453"/>
      <c r="N135" s="453"/>
      <c r="O135" s="453"/>
      <c r="P135" s="451" t="s">
        <v>500</v>
      </c>
      <c r="Q135" s="454"/>
      <c r="R135" s="217" t="str">
        <f ca="1">IF(ISERROR($V135),"",OFFSET('Smelter Look-up'!$C$4,$V135-4,0)&amp;"")</f>
        <v/>
      </c>
      <c r="S135" s="225" t="str">
        <f t="shared" ca="1" si="21"/>
        <v>ID</v>
      </c>
      <c r="T135" s="225" t="str">
        <f ca="1">IF(B135="","",IF(ISERROR(MATCH($J135,SorP!$B$1:$B$6230,0)),"",INDIRECT("'SorP'!$A$"&amp;MATCH($J135,SorP!$B$1:$B$6230,0))))</f>
        <v>ID-BB</v>
      </c>
      <c r="U135" s="241"/>
      <c r="V135" s="275" t="e">
        <f>IF(C135="",NA(),MATCH($B135&amp;$C135,'Smelter Look-up'!$J:$J,0))</f>
        <v>#N/A</v>
      </c>
      <c r="W135" s="276"/>
      <c r="X135" s="276">
        <f t="shared" si="22"/>
        <v>0</v>
      </c>
      <c r="Y135" s="276"/>
      <c r="Z135" s="276"/>
      <c r="AB135" s="278" t="str">
        <f t="shared" si="23"/>
        <v>TinPT Stanindo Inti Perkasa</v>
      </c>
    </row>
    <row r="136" spans="1:28" s="277" customFormat="1" ht="25.5" customHeight="1">
      <c r="A136" s="447" t="s">
        <v>15566</v>
      </c>
      <c r="B136" s="448" t="s">
        <v>1154</v>
      </c>
      <c r="C136" s="452" t="s">
        <v>15567</v>
      </c>
      <c r="D136" s="448"/>
      <c r="E136" s="448" t="s">
        <v>1128</v>
      </c>
      <c r="F136" s="448" t="s">
        <v>15566</v>
      </c>
      <c r="G136" s="448" t="s">
        <v>13577</v>
      </c>
      <c r="H136" s="449"/>
      <c r="I136" s="450" t="s">
        <v>15542</v>
      </c>
      <c r="J136" s="450" t="s">
        <v>13183</v>
      </c>
      <c r="K136" s="453"/>
      <c r="L136" s="453"/>
      <c r="M136" s="453"/>
      <c r="N136" s="453"/>
      <c r="O136" s="453"/>
      <c r="P136" s="451" t="s">
        <v>500</v>
      </c>
      <c r="Q136" s="454"/>
      <c r="R136" s="217" t="str">
        <f ca="1">IF(ISERROR($V136),"",OFFSET('Smelter Look-up'!$C$4,$V136-4,0)&amp;"")</f>
        <v/>
      </c>
      <c r="S136" s="225" t="str">
        <f t="shared" ca="1" si="21"/>
        <v>ID</v>
      </c>
      <c r="T136" s="225" t="str">
        <f ca="1">IF(B136="","",IF(ISERROR(MATCH($J136,SorP!$B$1:$B$6230,0)),"",INDIRECT("'SorP'!$A$"&amp;MATCH($J136,SorP!$B$1:$B$6230,0))))</f>
        <v>ID-BB</v>
      </c>
      <c r="U136" s="241"/>
      <c r="V136" s="275" t="e">
        <f>IF(C136="",NA(),MATCH($B136&amp;$C136,'Smelter Look-up'!$J:$J,0))</f>
        <v>#N/A</v>
      </c>
      <c r="W136" s="276"/>
      <c r="X136" s="276">
        <f t="shared" si="22"/>
        <v>0</v>
      </c>
      <c r="Y136" s="276"/>
      <c r="Z136" s="276"/>
      <c r="AB136" s="278" t="str">
        <f t="shared" si="23"/>
        <v>TinPT Sumber Jaya Indah</v>
      </c>
    </row>
    <row r="137" spans="1:28" s="277" customFormat="1" ht="20.25" customHeight="1">
      <c r="A137" s="447" t="s">
        <v>824</v>
      </c>
      <c r="B137" s="448" t="s">
        <v>1154</v>
      </c>
      <c r="C137" s="452" t="s">
        <v>14152</v>
      </c>
      <c r="D137" s="448"/>
      <c r="E137" s="448" t="s">
        <v>1128</v>
      </c>
      <c r="F137" s="448" t="s">
        <v>824</v>
      </c>
      <c r="G137" s="448" t="s">
        <v>13577</v>
      </c>
      <c r="H137" s="449"/>
      <c r="I137" s="450" t="s">
        <v>1832</v>
      </c>
      <c r="J137" s="450" t="s">
        <v>6250</v>
      </c>
      <c r="K137" s="453"/>
      <c r="L137" s="453"/>
      <c r="M137" s="453"/>
      <c r="N137" s="453"/>
      <c r="O137" s="453"/>
      <c r="P137" s="451" t="s">
        <v>500</v>
      </c>
      <c r="Q137" s="454"/>
      <c r="R137" s="217" t="str">
        <f ca="1">IF(ISERROR($V137),"",OFFSET('Smelter Look-up'!$C$4,$V137-4,0)&amp;"")</f>
        <v>PT Timah Tbk Kundur</v>
      </c>
      <c r="S137" s="225" t="str">
        <f t="shared" ca="1" si="21"/>
        <v>ID</v>
      </c>
      <c r="T137" s="225" t="str">
        <f ca="1">IF(B137="","",IF(ISERROR(MATCH($J137,SorP!$B$1:$B$6230,0)),"",INDIRECT("'SorP'!$A$"&amp;MATCH($J137,SorP!$B$1:$B$6230,0))))</f>
        <v>ID-RI</v>
      </c>
      <c r="U137" s="241"/>
      <c r="V137" s="275">
        <f>IF(C137="",NA(),MATCH($B137&amp;$C137,'Smelter Look-up'!$J:$J,0))</f>
        <v>445</v>
      </c>
      <c r="W137" s="276"/>
      <c r="X137" s="276">
        <f t="shared" si="22"/>
        <v>0</v>
      </c>
      <c r="Y137" s="276"/>
      <c r="Z137" s="276"/>
      <c r="AB137" s="278" t="str">
        <f t="shared" si="23"/>
        <v>TinPT Timah Tbk Kundur</v>
      </c>
    </row>
    <row r="138" spans="1:28" s="277" customFormat="1" ht="25.5" customHeight="1">
      <c r="A138" s="447" t="s">
        <v>802</v>
      </c>
      <c r="B138" s="448" t="s">
        <v>1154</v>
      </c>
      <c r="C138" s="452" t="s">
        <v>14151</v>
      </c>
      <c r="D138" s="448"/>
      <c r="E138" s="448" t="s">
        <v>1128</v>
      </c>
      <c r="F138" s="448" t="s">
        <v>802</v>
      </c>
      <c r="G138" s="448" t="s">
        <v>13577</v>
      </c>
      <c r="H138" s="449"/>
      <c r="I138" s="450" t="s">
        <v>1834</v>
      </c>
      <c r="J138" s="450" t="s">
        <v>13183</v>
      </c>
      <c r="K138" s="453"/>
      <c r="L138" s="453"/>
      <c r="M138" s="453"/>
      <c r="N138" s="453"/>
      <c r="O138" s="453"/>
      <c r="P138" s="451" t="s">
        <v>500</v>
      </c>
      <c r="Q138" s="454"/>
      <c r="R138" s="217" t="str">
        <f ca="1">IF(ISERROR($V138),"",OFFSET('Smelter Look-up'!$C$4,$V138-4,0)&amp;"")</f>
        <v>PT Timah Tbk Mentok</v>
      </c>
      <c r="S138" s="225" t="str">
        <f t="shared" ca="1" si="21"/>
        <v>ID</v>
      </c>
      <c r="T138" s="225" t="str">
        <f ca="1">IF(B138="","",IF(ISERROR(MATCH($J138,SorP!$B$1:$B$6230,0)),"",INDIRECT("'SorP'!$A$"&amp;MATCH($J138,SorP!$B$1:$B$6230,0))))</f>
        <v>ID-BB</v>
      </c>
      <c r="U138" s="241"/>
      <c r="V138" s="275">
        <f>IF(C138="",NA(),MATCH($B138&amp;$C138,'Smelter Look-up'!$J:$J,0))</f>
        <v>446</v>
      </c>
      <c r="W138" s="276"/>
      <c r="X138" s="276">
        <f t="shared" si="22"/>
        <v>0</v>
      </c>
      <c r="Y138" s="276"/>
      <c r="Z138" s="276"/>
      <c r="AB138" s="278" t="str">
        <f t="shared" si="23"/>
        <v>TinPT Timah Tbk Mentok</v>
      </c>
    </row>
    <row r="139" spans="1:28" s="277" customFormat="1" ht="25.5" customHeight="1">
      <c r="A139" s="447" t="s">
        <v>15568</v>
      </c>
      <c r="B139" s="448" t="s">
        <v>1154</v>
      </c>
      <c r="C139" s="452" t="s">
        <v>15569</v>
      </c>
      <c r="D139" s="448"/>
      <c r="E139" s="448" t="s">
        <v>1128</v>
      </c>
      <c r="F139" s="448" t="s">
        <v>15568</v>
      </c>
      <c r="G139" s="448" t="s">
        <v>13577</v>
      </c>
      <c r="H139" s="449"/>
      <c r="I139" s="450" t="s">
        <v>15542</v>
      </c>
      <c r="J139" s="450" t="s">
        <v>13183</v>
      </c>
      <c r="K139" s="453"/>
      <c r="L139" s="453"/>
      <c r="M139" s="453"/>
      <c r="N139" s="453"/>
      <c r="O139" s="453"/>
      <c r="P139" s="451" t="s">
        <v>500</v>
      </c>
      <c r="Q139" s="454"/>
      <c r="R139" s="217" t="str">
        <f ca="1">IF(ISERROR($V139),"",OFFSET('Smelter Look-up'!$C$4,$V139-4,0)&amp;"")</f>
        <v/>
      </c>
      <c r="S139" s="225" t="str">
        <f t="shared" ca="1" si="21"/>
        <v>ID</v>
      </c>
      <c r="T139" s="225" t="str">
        <f ca="1">IF(B139="","",IF(ISERROR(MATCH($J139,SorP!$B$1:$B$6230,0)),"",INDIRECT("'SorP'!$A$"&amp;MATCH($J139,SorP!$B$1:$B$6230,0))))</f>
        <v>ID-BB</v>
      </c>
      <c r="U139" s="241"/>
      <c r="V139" s="275" t="e">
        <f>IF(C139="",NA(),MATCH($B139&amp;$C139,'Smelter Look-up'!$J:$J,0))</f>
        <v>#N/A</v>
      </c>
      <c r="W139" s="276"/>
      <c r="X139" s="276">
        <f t="shared" si="22"/>
        <v>0</v>
      </c>
      <c r="Y139" s="276"/>
      <c r="Z139" s="276"/>
      <c r="AB139" s="278" t="str">
        <f t="shared" si="23"/>
        <v>TinPT Tinindo Inter Nusa</v>
      </c>
    </row>
    <row r="140" spans="1:28" s="277" customFormat="1" ht="25.5" customHeight="1">
      <c r="A140" s="447" t="s">
        <v>15570</v>
      </c>
      <c r="B140" s="448" t="s">
        <v>1154</v>
      </c>
      <c r="C140" s="452" t="s">
        <v>15571</v>
      </c>
      <c r="D140" s="448"/>
      <c r="E140" s="448" t="s">
        <v>1128</v>
      </c>
      <c r="F140" s="448" t="s">
        <v>15570</v>
      </c>
      <c r="G140" s="448" t="s">
        <v>13577</v>
      </c>
      <c r="H140" s="449"/>
      <c r="I140" s="450" t="s">
        <v>15572</v>
      </c>
      <c r="J140" s="450" t="s">
        <v>13183</v>
      </c>
      <c r="K140" s="453"/>
      <c r="L140" s="453"/>
      <c r="M140" s="453"/>
      <c r="N140" s="453"/>
      <c r="O140" s="453"/>
      <c r="P140" s="451" t="s">
        <v>500</v>
      </c>
      <c r="Q140" s="454"/>
      <c r="R140" s="217" t="str">
        <f ca="1">IF(ISERROR($V140),"",OFFSET('Smelter Look-up'!$C$4,$V140-4,0)&amp;"")</f>
        <v/>
      </c>
      <c r="S140" s="225" t="str">
        <f t="shared" ca="1" si="21"/>
        <v>ID</v>
      </c>
      <c r="T140" s="225" t="str">
        <f ca="1">IF(B140="","",IF(ISERROR(MATCH($J140,SorP!$B$1:$B$6230,0)),"",INDIRECT("'SorP'!$A$"&amp;MATCH($J140,SorP!$B$1:$B$6230,0))))</f>
        <v>ID-BB</v>
      </c>
      <c r="U140" s="241"/>
      <c r="V140" s="275" t="e">
        <f>IF(C140="",NA(),MATCH($B140&amp;$C140,'Smelter Look-up'!$J:$J,0))</f>
        <v>#N/A</v>
      </c>
      <c r="W140" s="276"/>
      <c r="X140" s="276">
        <f t="shared" si="22"/>
        <v>0</v>
      </c>
      <c r="Y140" s="276"/>
      <c r="Z140" s="276"/>
      <c r="AB140" s="278" t="str">
        <f t="shared" si="23"/>
        <v>TinPT Tommy Utama</v>
      </c>
    </row>
    <row r="141" spans="1:28" s="277" customFormat="1" ht="25.5">
      <c r="A141" s="447" t="s">
        <v>804</v>
      </c>
      <c r="B141" s="448" t="s">
        <v>1154</v>
      </c>
      <c r="C141" s="452" t="s">
        <v>803</v>
      </c>
      <c r="D141" s="448"/>
      <c r="E141" s="448" t="s">
        <v>2575</v>
      </c>
      <c r="F141" s="448" t="s">
        <v>804</v>
      </c>
      <c r="G141" s="448" t="s">
        <v>13577</v>
      </c>
      <c r="H141" s="449"/>
      <c r="I141" s="450" t="s">
        <v>14186</v>
      </c>
      <c r="J141" s="450" t="s">
        <v>1736</v>
      </c>
      <c r="K141" s="453"/>
      <c r="L141" s="453"/>
      <c r="M141" s="453"/>
      <c r="N141" s="453"/>
      <c r="O141" s="453"/>
      <c r="P141" s="451" t="s">
        <v>500</v>
      </c>
      <c r="Q141" s="454"/>
      <c r="R141" s="217" t="str">
        <f ca="1">IF(ISERROR($V141),"",OFFSET('Smelter Look-up'!$C$4,$V141-4,0)&amp;"")</f>
        <v>Rui Da Hung</v>
      </c>
      <c r="S141" s="225" t="str">
        <f t="shared" ca="1" si="21"/>
        <v>TW</v>
      </c>
      <c r="T141" s="225" t="str">
        <f ca="1">IF(B141="","",IF(ISERROR(MATCH($J141,SorP!$B$1:$B$6230,0)),"",INDIRECT("'SorP'!$A$"&amp;MATCH($J141,SorP!$B$1:$B$6230,0))))</f>
        <v>TW-TAO</v>
      </c>
      <c r="U141" s="241"/>
      <c r="V141" s="275">
        <f>IF(C141="",NA(),MATCH($B141&amp;$C141,'Smelter Look-up'!$J:$J,0))</f>
        <v>450</v>
      </c>
      <c r="W141" s="276"/>
      <c r="X141" s="276">
        <f t="shared" si="22"/>
        <v>0</v>
      </c>
      <c r="Y141" s="276"/>
      <c r="Z141" s="276"/>
      <c r="AB141" s="278" t="str">
        <f t="shared" si="23"/>
        <v>TinRui Da Hung</v>
      </c>
    </row>
    <row r="142" spans="1:28" s="277" customFormat="1" ht="20.25" customHeight="1">
      <c r="A142" s="447" t="s">
        <v>805</v>
      </c>
      <c r="B142" s="448" t="s">
        <v>1154</v>
      </c>
      <c r="C142" s="452" t="s">
        <v>2267</v>
      </c>
      <c r="D142" s="448"/>
      <c r="E142" s="448" t="s">
        <v>1119</v>
      </c>
      <c r="F142" s="448" t="s">
        <v>805</v>
      </c>
      <c r="G142" s="448" t="s">
        <v>13577</v>
      </c>
      <c r="H142" s="449"/>
      <c r="I142" s="450" t="s">
        <v>1835</v>
      </c>
      <c r="J142" s="450" t="s">
        <v>1708</v>
      </c>
      <c r="K142" s="453"/>
      <c r="L142" s="453"/>
      <c r="M142" s="453"/>
      <c r="N142" s="453"/>
      <c r="O142" s="453"/>
      <c r="P142" s="451" t="s">
        <v>500</v>
      </c>
      <c r="Q142" s="454"/>
      <c r="R142" s="217" t="str">
        <f ca="1">IF(ISERROR($V142),"",OFFSET('Smelter Look-up'!$C$4,$V142-4,0)&amp;"")</f>
        <v>Soft Metais Ltda.</v>
      </c>
      <c r="S142" s="225" t="str">
        <f t="shared" ca="1" si="21"/>
        <v>BR</v>
      </c>
      <c r="T142" s="225" t="str">
        <f ca="1">IF(B142="","",IF(ISERROR(MATCH($J142,SorP!$B$1:$B$6230,0)),"",INDIRECT("'SorP'!$A$"&amp;MATCH($J142,SorP!$B$1:$B$6230,0))))</f>
        <v>BR-SP</v>
      </c>
      <c r="U142" s="241"/>
      <c r="V142" s="275">
        <f>IF(C142="",NA(),MATCH($B142&amp;$C142,'Smelter Look-up'!$J:$J,0))</f>
        <v>453</v>
      </c>
      <c r="W142" s="276"/>
      <c r="X142" s="276">
        <f t="shared" si="22"/>
        <v>0</v>
      </c>
      <c r="Y142" s="276"/>
      <c r="Z142" s="276"/>
      <c r="AB142" s="278" t="str">
        <f t="shared" si="23"/>
        <v>TinSoft Metais Ltda.</v>
      </c>
    </row>
    <row r="143" spans="1:28" s="277" customFormat="1" ht="20.25" customHeight="1">
      <c r="A143" s="447" t="s">
        <v>806</v>
      </c>
      <c r="B143" s="448" t="s">
        <v>1154</v>
      </c>
      <c r="C143" s="452" t="s">
        <v>1054</v>
      </c>
      <c r="D143" s="448"/>
      <c r="E143" s="448" t="s">
        <v>911</v>
      </c>
      <c r="F143" s="448" t="s">
        <v>806</v>
      </c>
      <c r="G143" s="448" t="s">
        <v>13577</v>
      </c>
      <c r="H143" s="449"/>
      <c r="I143" s="450" t="s">
        <v>1836</v>
      </c>
      <c r="J143" s="450" t="s">
        <v>1837</v>
      </c>
      <c r="K143" s="453"/>
      <c r="L143" s="453"/>
      <c r="M143" s="453"/>
      <c r="N143" s="453"/>
      <c r="O143" s="453"/>
      <c r="P143" s="451" t="s">
        <v>500</v>
      </c>
      <c r="Q143" s="454"/>
      <c r="R143" s="217" t="str">
        <f ca="1">IF(ISERROR($V143),"",OFFSET('Smelter Look-up'!$C$4,$V143-4,0)&amp;"")</f>
        <v>Thaisarco</v>
      </c>
      <c r="S143" s="225" t="str">
        <f t="shared" ca="1" si="21"/>
        <v>TH</v>
      </c>
      <c r="T143" s="225" t="str">
        <f ca="1">IF(B143="","",IF(ISERROR(MATCH($J143,SorP!$B$1:$B$6230,0)),"",INDIRECT("'SorP'!$A$"&amp;MATCH($J143,SorP!$B$1:$B$6230,0))))</f>
        <v>TH-83</v>
      </c>
      <c r="U143" s="241"/>
      <c r="V143" s="275">
        <f>IF(C143="",NA(),MATCH($B143&amp;$C143,'Smelter Look-up'!$J:$J,0))</f>
        <v>458</v>
      </c>
      <c r="W143" s="276"/>
      <c r="X143" s="276">
        <f t="shared" si="22"/>
        <v>0</v>
      </c>
      <c r="Y143" s="276"/>
      <c r="Z143" s="276"/>
      <c r="AB143" s="278" t="str">
        <f t="shared" si="23"/>
        <v>TinThaisarco</v>
      </c>
    </row>
    <row r="144" spans="1:28" s="277" customFormat="1" ht="20.25" customHeight="1">
      <c r="A144" s="447" t="s">
        <v>1840</v>
      </c>
      <c r="B144" s="448" t="s">
        <v>1154</v>
      </c>
      <c r="C144" s="452" t="s">
        <v>1839</v>
      </c>
      <c r="D144" s="448"/>
      <c r="E144" s="448" t="s">
        <v>1123</v>
      </c>
      <c r="F144" s="448" t="s">
        <v>1840</v>
      </c>
      <c r="G144" s="448" t="s">
        <v>13577</v>
      </c>
      <c r="H144" s="449"/>
      <c r="I144" s="450" t="s">
        <v>2590</v>
      </c>
      <c r="J144" s="450" t="s">
        <v>13975</v>
      </c>
      <c r="K144" s="453"/>
      <c r="L144" s="453"/>
      <c r="M144" s="453"/>
      <c r="N144" s="453"/>
      <c r="O144" s="453"/>
      <c r="P144" s="451" t="s">
        <v>500</v>
      </c>
      <c r="Q144" s="454"/>
      <c r="R144" s="217" t="str">
        <f ca="1">IF(ISERROR($V144),"",OFFSET('Smelter Look-up'!$C$4,$V144-4,0)&amp;"")</f>
        <v>Gejiu Yunxin Nonferrous Electrolysis Co., Ltd.</v>
      </c>
      <c r="S144" s="225" t="str">
        <f t="shared" ca="1" si="21"/>
        <v>CN</v>
      </c>
      <c r="T144" s="225" t="str">
        <f ca="1">IF(B144="","",IF(ISERROR(MATCH($J144,SorP!$B$1:$B$6230,0)),"",INDIRECT("'SorP'!$A$"&amp;MATCH($J144,SorP!$B$1:$B$6230,0))))</f>
        <v>CN-YN</v>
      </c>
      <c r="U144" s="241"/>
      <c r="V144" s="275">
        <f>IF(C144="",NA(),MATCH($B144&amp;$C144,'Smelter Look-up'!$J:$J,0))</f>
        <v>390</v>
      </c>
      <c r="W144" s="276"/>
      <c r="X144" s="276">
        <f t="shared" si="22"/>
        <v>0</v>
      </c>
      <c r="Y144" s="276"/>
      <c r="Z144" s="276"/>
      <c r="AB144" s="278" t="str">
        <f t="shared" si="23"/>
        <v>TinGejiu Yunxin Nonferrous Electrolysis Co., Ltd.</v>
      </c>
    </row>
    <row r="145" spans="1:28" s="277" customFormat="1" ht="20.25" customHeight="1">
      <c r="A145" s="447" t="s">
        <v>807</v>
      </c>
      <c r="B145" s="448" t="s">
        <v>1154</v>
      </c>
      <c r="C145" s="452" t="s">
        <v>2681</v>
      </c>
      <c r="D145" s="448"/>
      <c r="E145" s="448" t="s">
        <v>1119</v>
      </c>
      <c r="F145" s="448" t="s">
        <v>807</v>
      </c>
      <c r="G145" s="448" t="s">
        <v>13577</v>
      </c>
      <c r="H145" s="449"/>
      <c r="I145" s="450" t="s">
        <v>1804</v>
      </c>
      <c r="J145" s="450" t="s">
        <v>1808</v>
      </c>
      <c r="K145" s="453"/>
      <c r="L145" s="453"/>
      <c r="M145" s="453"/>
      <c r="N145" s="453"/>
      <c r="O145" s="453"/>
      <c r="P145" s="451" t="s">
        <v>500</v>
      </c>
      <c r="Q145" s="454"/>
      <c r="R145" s="217" t="str">
        <f ca="1">IF(ISERROR($V145),"",OFFSET('Smelter Look-up'!$C$4,$V145-4,0)&amp;"")</f>
        <v>White Solder Metalurgia e Mineracao Ltda.</v>
      </c>
      <c r="S145" s="225" t="str">
        <f t="shared" ca="1" si="21"/>
        <v>BR</v>
      </c>
      <c r="T145" s="225" t="str">
        <f ca="1">IF(B145="","",IF(ISERROR(MATCH($J145,SorP!$B$1:$B$6230,0)),"",INDIRECT("'SorP'!$A$"&amp;MATCH($J145,SorP!$B$1:$B$6230,0))))</f>
        <v>BR-RO</v>
      </c>
      <c r="U145" s="241"/>
      <c r="V145" s="275">
        <f>IF(C145="",NA(),MATCH($B145&amp;$C145,'Smelter Look-up'!$J:$J,0))</f>
        <v>465</v>
      </c>
      <c r="W145" s="276"/>
      <c r="X145" s="276">
        <f t="shared" si="22"/>
        <v>0</v>
      </c>
      <c r="Y145" s="276"/>
      <c r="Z145" s="276"/>
      <c r="AB145" s="278" t="str">
        <f t="shared" si="23"/>
        <v>TinWhite Solder Metalurgia e Mineracao Ltda.</v>
      </c>
    </row>
    <row r="146" spans="1:28" s="277" customFormat="1" ht="25.5" customHeight="1">
      <c r="A146" s="447" t="s">
        <v>808</v>
      </c>
      <c r="B146" s="448" t="s">
        <v>1154</v>
      </c>
      <c r="C146" s="452" t="s">
        <v>2273</v>
      </c>
      <c r="D146" s="448"/>
      <c r="E146" s="448" t="s">
        <v>1123</v>
      </c>
      <c r="F146" s="448" t="s">
        <v>808</v>
      </c>
      <c r="G146" s="448" t="s">
        <v>13577</v>
      </c>
      <c r="H146" s="449"/>
      <c r="I146" s="450" t="s">
        <v>2590</v>
      </c>
      <c r="J146" s="450" t="s">
        <v>13975</v>
      </c>
      <c r="K146" s="453"/>
      <c r="L146" s="453"/>
      <c r="M146" s="453"/>
      <c r="N146" s="453"/>
      <c r="O146" s="453"/>
      <c r="P146" s="451" t="s">
        <v>500</v>
      </c>
      <c r="Q146" s="454"/>
      <c r="R146" s="217" t="str">
        <f ca="1">IF(ISERROR($V146),"",OFFSET('Smelter Look-up'!$C$4,$V146-4,0)&amp;"")</f>
        <v>Yunnan Chengfeng Non-ferrous Metals Co., Ltd.</v>
      </c>
      <c r="S146" s="225" t="str">
        <f t="shared" ca="1" si="21"/>
        <v>CN</v>
      </c>
      <c r="T146" s="225" t="str">
        <f ca="1">IF(B146="","",IF(ISERROR(MATCH($J146,SorP!$B$1:$B$6230,0)),"",INDIRECT("'SorP'!$A$"&amp;MATCH($J146,SorP!$B$1:$B$6230,0))))</f>
        <v>CN-YN</v>
      </c>
      <c r="U146" s="241"/>
      <c r="V146" s="275">
        <f>IF(C146="",NA(),MATCH($B146&amp;$C146,'Smelter Look-up'!$J:$J,0))</f>
        <v>473</v>
      </c>
      <c r="W146" s="276"/>
      <c r="X146" s="276">
        <f t="shared" si="22"/>
        <v>0</v>
      </c>
      <c r="Y146" s="276"/>
      <c r="Z146" s="276"/>
      <c r="AB146" s="278" t="str">
        <f t="shared" si="23"/>
        <v>TinYunnan Chengfeng Non-ferrous Metals Co., Ltd.</v>
      </c>
    </row>
    <row r="147" spans="1:28" s="277" customFormat="1" ht="20.25" customHeight="1">
      <c r="A147" s="447" t="s">
        <v>809</v>
      </c>
      <c r="B147" s="448" t="s">
        <v>1154</v>
      </c>
      <c r="C147" s="452" t="s">
        <v>2471</v>
      </c>
      <c r="D147" s="448"/>
      <c r="E147" s="448" t="s">
        <v>1123</v>
      </c>
      <c r="F147" s="448" t="s">
        <v>809</v>
      </c>
      <c r="G147" s="448" t="s">
        <v>13577</v>
      </c>
      <c r="H147" s="449"/>
      <c r="I147" s="450" t="s">
        <v>2590</v>
      </c>
      <c r="J147" s="450" t="s">
        <v>13975</v>
      </c>
      <c r="K147" s="453"/>
      <c r="L147" s="453"/>
      <c r="M147" s="453"/>
      <c r="N147" s="453"/>
      <c r="O147" s="453"/>
      <c r="P147" s="451" t="s">
        <v>500</v>
      </c>
      <c r="Q147" s="454"/>
      <c r="R147" s="217" t="str">
        <f ca="1">IF(ISERROR($V147),"",OFFSET('Smelter Look-up'!$C$4,$V147-4,0)&amp;"")</f>
        <v>Yunnan Tin Company Limited</v>
      </c>
      <c r="S147" s="225" t="str">
        <f t="shared" ca="1" si="21"/>
        <v>CN</v>
      </c>
      <c r="T147" s="225" t="str">
        <f ca="1">IF(B147="","",IF(ISERROR(MATCH($J147,SorP!$B$1:$B$6230,0)),"",INDIRECT("'SorP'!$A$"&amp;MATCH($J147,SorP!$B$1:$B$6230,0))))</f>
        <v>CN-YN</v>
      </c>
      <c r="U147" s="241"/>
      <c r="V147" s="275">
        <f>IF(C147="",NA(),MATCH($B147&amp;$C147,'Smelter Look-up'!$J:$J,0))</f>
        <v>477</v>
      </c>
      <c r="W147" s="276"/>
      <c r="X147" s="276">
        <f t="shared" si="22"/>
        <v>0</v>
      </c>
      <c r="Y147" s="276"/>
      <c r="Z147" s="276"/>
      <c r="AB147" s="278" t="str">
        <f t="shared" si="23"/>
        <v>TinYunnan Tin Company Limited</v>
      </c>
    </row>
    <row r="148" spans="1:28" s="277" customFormat="1" ht="25.5" customHeight="1">
      <c r="A148" s="447" t="s">
        <v>15573</v>
      </c>
      <c r="B148" s="448" t="s">
        <v>1154</v>
      </c>
      <c r="C148" s="452" t="s">
        <v>15574</v>
      </c>
      <c r="D148" s="448"/>
      <c r="E148" s="448" t="s">
        <v>1128</v>
      </c>
      <c r="F148" s="448" t="s">
        <v>15573</v>
      </c>
      <c r="G148" s="448" t="s">
        <v>13577</v>
      </c>
      <c r="H148" s="449"/>
      <c r="I148" s="450" t="s">
        <v>15542</v>
      </c>
      <c r="J148" s="450" t="s">
        <v>13183</v>
      </c>
      <c r="K148" s="453"/>
      <c r="L148" s="453"/>
      <c r="M148" s="453"/>
      <c r="N148" s="453"/>
      <c r="O148" s="453"/>
      <c r="P148" s="451" t="s">
        <v>500</v>
      </c>
      <c r="Q148" s="454"/>
      <c r="R148" s="217" t="str">
        <f ca="1">IF(ISERROR($V148),"",OFFSET('Smelter Look-up'!$C$4,$V148-4,0)&amp;"")</f>
        <v/>
      </c>
      <c r="S148" s="225" t="str">
        <f t="shared" ca="1" si="21"/>
        <v>ID</v>
      </c>
      <c r="T148" s="225" t="str">
        <f ca="1">IF(B148="","",IF(ISERROR(MATCH($J148,SorP!$B$1:$B$6230,0)),"",INDIRECT("'SorP'!$A$"&amp;MATCH($J148,SorP!$B$1:$B$6230,0))))</f>
        <v>ID-BB</v>
      </c>
      <c r="U148" s="241"/>
      <c r="V148" s="275" t="e">
        <f>IF(C148="",NA(),MATCH($B148&amp;$C148,'Smelter Look-up'!$J:$J,0))</f>
        <v>#N/A</v>
      </c>
      <c r="W148" s="276"/>
      <c r="X148" s="276">
        <f t="shared" si="22"/>
        <v>0</v>
      </c>
      <c r="Y148" s="276"/>
      <c r="Z148" s="276"/>
      <c r="AB148" s="278" t="str">
        <f t="shared" si="23"/>
        <v>TinCV Venus Inti Perkasa</v>
      </c>
    </row>
    <row r="149" spans="1:28" s="277" customFormat="1" ht="20.25" customHeight="1">
      <c r="A149" s="447" t="s">
        <v>142</v>
      </c>
      <c r="B149" s="448" t="s">
        <v>1154</v>
      </c>
      <c r="C149" s="452" t="s">
        <v>2274</v>
      </c>
      <c r="D149" s="448"/>
      <c r="E149" s="448" t="s">
        <v>1119</v>
      </c>
      <c r="F149" s="448" t="s">
        <v>142</v>
      </c>
      <c r="G149" s="448" t="s">
        <v>13577</v>
      </c>
      <c r="H149" s="449"/>
      <c r="I149" s="450" t="s">
        <v>1757</v>
      </c>
      <c r="J149" s="450" t="s">
        <v>1577</v>
      </c>
      <c r="K149" s="453"/>
      <c r="L149" s="453"/>
      <c r="M149" s="453"/>
      <c r="N149" s="453"/>
      <c r="O149" s="453"/>
      <c r="P149" s="451" t="s">
        <v>500</v>
      </c>
      <c r="Q149" s="454"/>
      <c r="R149" s="217" t="str">
        <f ca="1">IF(ISERROR($V149),"",OFFSET('Smelter Look-up'!$C$4,$V149-4,0)&amp;"")</f>
        <v>Magnu's Minerais Metais e Ligas Ltda.</v>
      </c>
      <c r="S149" s="225" t="str">
        <f t="shared" ca="1" si="21"/>
        <v>BR</v>
      </c>
      <c r="T149" s="225" t="str">
        <f ca="1">IF(B149="","",IF(ISERROR(MATCH($J149,SorP!$B$1:$B$6230,0)),"",INDIRECT("'SorP'!$A$"&amp;MATCH($J149,SorP!$B$1:$B$6230,0))))</f>
        <v>BR-MG</v>
      </c>
      <c r="U149" s="241"/>
      <c r="V149" s="275">
        <f>IF(C149="",NA(),MATCH($B149&amp;$C149,'Smelter Look-up'!$J:$J,0))</f>
        <v>413</v>
      </c>
      <c r="W149" s="276"/>
      <c r="X149" s="276">
        <f t="shared" si="22"/>
        <v>0</v>
      </c>
      <c r="Y149" s="276"/>
      <c r="Z149" s="276"/>
      <c r="AB149" s="278" t="str">
        <f t="shared" si="23"/>
        <v>TinMagnu's Minerais Metais e Ligas Ltda.</v>
      </c>
    </row>
    <row r="150" spans="1:28" s="277" customFormat="1" ht="20.25" customHeight="1">
      <c r="A150" s="447" t="s">
        <v>1349</v>
      </c>
      <c r="B150" s="448" t="s">
        <v>1154</v>
      </c>
      <c r="C150" s="452" t="s">
        <v>2468</v>
      </c>
      <c r="D150" s="448"/>
      <c r="E150" s="448" t="s">
        <v>1119</v>
      </c>
      <c r="F150" s="448" t="s">
        <v>1349</v>
      </c>
      <c r="G150" s="448" t="s">
        <v>13577</v>
      </c>
      <c r="H150" s="449"/>
      <c r="I150" s="450" t="s">
        <v>1804</v>
      </c>
      <c r="J150" s="450" t="s">
        <v>1808</v>
      </c>
      <c r="K150" s="453"/>
      <c r="L150" s="453"/>
      <c r="M150" s="453"/>
      <c r="N150" s="453"/>
      <c r="O150" s="453"/>
      <c r="P150" s="451" t="s">
        <v>500</v>
      </c>
      <c r="Q150" s="454"/>
      <c r="R150" s="217" t="str">
        <f ca="1">IF(ISERROR($V150),"",OFFSET('Smelter Look-up'!$C$4,$V150-4,0)&amp;"")</f>
        <v>Melt Metais e Ligas S.A.</v>
      </c>
      <c r="S150" s="225" t="str">
        <f t="shared" ca="1" si="21"/>
        <v>BR</v>
      </c>
      <c r="T150" s="225" t="str">
        <f ca="1">IF(B150="","",IF(ISERROR(MATCH($J150,SorP!$B$1:$B$6230,0)),"",INDIRECT("'SorP'!$A$"&amp;MATCH($J150,SorP!$B$1:$B$6230,0))))</f>
        <v>BR-RO</v>
      </c>
      <c r="U150" s="241"/>
      <c r="V150" s="275">
        <f>IF(C150="",NA(),MATCH($B150&amp;$C150,'Smelter Look-up'!$J:$J,0))</f>
        <v>415</v>
      </c>
      <c r="W150" s="276"/>
      <c r="X150" s="276">
        <f t="shared" si="22"/>
        <v>0</v>
      </c>
      <c r="Y150" s="276"/>
      <c r="Z150" s="276"/>
      <c r="AB150" s="278" t="str">
        <f t="shared" si="23"/>
        <v>TinMelt Metais e Ligas S.A.</v>
      </c>
    </row>
    <row r="151" spans="1:28" s="277" customFormat="1" ht="25.5" customHeight="1">
      <c r="A151" s="447" t="s">
        <v>1427</v>
      </c>
      <c r="B151" s="448" t="s">
        <v>1154</v>
      </c>
      <c r="C151" s="452" t="s">
        <v>1426</v>
      </c>
      <c r="D151" s="448"/>
      <c r="E151" s="448" t="s">
        <v>1128</v>
      </c>
      <c r="F151" s="448" t="s">
        <v>1427</v>
      </c>
      <c r="G151" s="448" t="s">
        <v>13577</v>
      </c>
      <c r="H151" s="449"/>
      <c r="I151" s="450" t="s">
        <v>1805</v>
      </c>
      <c r="J151" s="450" t="s">
        <v>13183</v>
      </c>
      <c r="K151" s="453"/>
      <c r="L151" s="453"/>
      <c r="M151" s="453"/>
      <c r="N151" s="453"/>
      <c r="O151" s="453"/>
      <c r="P151" s="451" t="s">
        <v>500</v>
      </c>
      <c r="Q151" s="454"/>
      <c r="R151" s="217" t="str">
        <f ca="1">IF(ISERROR($V151),"",OFFSET('Smelter Look-up'!$C$4,$V151-4,0)&amp;"")</f>
        <v>PT ATD Makmur Mandiri Jaya</v>
      </c>
      <c r="S151" s="225" t="str">
        <f t="shared" ca="1" si="21"/>
        <v>ID</v>
      </c>
      <c r="T151" s="225" t="str">
        <f ca="1">IF(B151="","",IF(ISERROR(MATCH($J151,SorP!$B$1:$B$6230,0)),"",INDIRECT("'SorP'!$A$"&amp;MATCH($J151,SorP!$B$1:$B$6230,0))))</f>
        <v>ID-BB</v>
      </c>
      <c r="U151" s="241"/>
      <c r="V151" s="275">
        <f>IF(C151="",NA(),MATCH($B151&amp;$C151,'Smelter Look-up'!$J:$J,0))</f>
        <v>439</v>
      </c>
      <c r="W151" s="276"/>
      <c r="X151" s="276">
        <f t="shared" si="22"/>
        <v>0</v>
      </c>
      <c r="Y151" s="276"/>
      <c r="Z151" s="276"/>
      <c r="AB151" s="278" t="str">
        <f t="shared" si="23"/>
        <v>TinPT ATD Makmur Mandiri Jaya</v>
      </c>
    </row>
    <row r="152" spans="1:28" s="277" customFormat="1" ht="20.25" customHeight="1">
      <c r="A152" s="447" t="s">
        <v>1425</v>
      </c>
      <c r="B152" s="448" t="s">
        <v>1154</v>
      </c>
      <c r="C152" s="452" t="s">
        <v>1424</v>
      </c>
      <c r="D152" s="448"/>
      <c r="E152" s="448" t="s">
        <v>904</v>
      </c>
      <c r="F152" s="448" t="s">
        <v>1425</v>
      </c>
      <c r="G152" s="448" t="s">
        <v>13577</v>
      </c>
      <c r="H152" s="449"/>
      <c r="I152" s="450" t="s">
        <v>13278</v>
      </c>
      <c r="J152" s="450" t="s">
        <v>9774</v>
      </c>
      <c r="K152" s="453"/>
      <c r="L152" s="453"/>
      <c r="M152" s="453"/>
      <c r="N152" s="453"/>
      <c r="O152" s="453"/>
      <c r="P152" s="451" t="s">
        <v>500</v>
      </c>
      <c r="Q152" s="454"/>
      <c r="R152" s="217" t="str">
        <f ca="1">IF(ISERROR($V152),"",OFFSET('Smelter Look-up'!$C$4,$V152-4,0)&amp;"")</f>
        <v>O.M. Manufacturing Philippines, Inc.</v>
      </c>
      <c r="S152" s="225" t="str">
        <f t="shared" ca="1" si="21"/>
        <v>PH</v>
      </c>
      <c r="T152" s="225" t="str">
        <f ca="1">IF(B152="","",IF(ISERROR(MATCH($J152,SorP!$B$1:$B$6230,0)),"",INDIRECT("'SorP'!$A$"&amp;MATCH($J152,SorP!$B$1:$B$6230,0))))</f>
        <v>PH-CAV</v>
      </c>
      <c r="U152" s="241"/>
      <c r="V152" s="275">
        <f>IF(C152="",NA(),MATCH($B152&amp;$C152,'Smelter Look-up'!$J:$J,0))</f>
        <v>432</v>
      </c>
      <c r="W152" s="276"/>
      <c r="X152" s="276">
        <f t="shared" si="22"/>
        <v>0</v>
      </c>
      <c r="Y152" s="276"/>
      <c r="Z152" s="276"/>
      <c r="AB152" s="278" t="str">
        <f t="shared" si="23"/>
        <v>TinO.M. Manufacturing Philippines, Inc.</v>
      </c>
    </row>
    <row r="153" spans="1:28" s="277" customFormat="1" ht="25.5" customHeight="1">
      <c r="A153" s="447" t="s">
        <v>15575</v>
      </c>
      <c r="B153" s="448" t="s">
        <v>1154</v>
      </c>
      <c r="C153" s="452" t="s">
        <v>15576</v>
      </c>
      <c r="D153" s="448"/>
      <c r="E153" s="448" t="s">
        <v>1128</v>
      </c>
      <c r="F153" s="448" t="s">
        <v>15575</v>
      </c>
      <c r="G153" s="448" t="s">
        <v>13577</v>
      </c>
      <c r="H153" s="449"/>
      <c r="I153" s="450" t="s">
        <v>1805</v>
      </c>
      <c r="J153" s="450" t="s">
        <v>13183</v>
      </c>
      <c r="K153" s="453"/>
      <c r="L153" s="453"/>
      <c r="M153" s="453"/>
      <c r="N153" s="453"/>
      <c r="O153" s="453"/>
      <c r="P153" s="451" t="s">
        <v>500</v>
      </c>
      <c r="Q153" s="454"/>
      <c r="R153" s="217" t="str">
        <f ca="1">IF(ISERROR($V153),"",OFFSET('Smelter Look-up'!$C$4,$V153-4,0)&amp;"")</f>
        <v/>
      </c>
      <c r="S153" s="225" t="str">
        <f t="shared" ca="1" si="21"/>
        <v>ID</v>
      </c>
      <c r="T153" s="225" t="str">
        <f ca="1">IF(B153="","",IF(ISERROR(MATCH($J153,SorP!$B$1:$B$6230,0)),"",INDIRECT("'SorP'!$A$"&amp;MATCH($J153,SorP!$B$1:$B$6230,0))))</f>
        <v>ID-BB</v>
      </c>
      <c r="U153" s="241"/>
      <c r="V153" s="275" t="e">
        <f>IF(C153="",NA(),MATCH($B153&amp;$C153,'Smelter Look-up'!$J:$J,0))</f>
        <v>#N/A</v>
      </c>
      <c r="W153" s="276"/>
      <c r="X153" s="276">
        <f t="shared" si="22"/>
        <v>0</v>
      </c>
      <c r="Y153" s="276"/>
      <c r="Z153" s="276"/>
      <c r="AB153" s="278" t="str">
        <f t="shared" si="23"/>
        <v>TinPT Inti Stania Prima</v>
      </c>
    </row>
    <row r="154" spans="1:28" s="277" customFormat="1" ht="25.5">
      <c r="A154" s="447" t="s">
        <v>15577</v>
      </c>
      <c r="B154" s="448" t="s">
        <v>1154</v>
      </c>
      <c r="C154" s="452" t="s">
        <v>15578</v>
      </c>
      <c r="D154" s="448"/>
      <c r="E154" s="448" t="s">
        <v>1128</v>
      </c>
      <c r="F154" s="448" t="s">
        <v>15577</v>
      </c>
      <c r="G154" s="448" t="s">
        <v>13577</v>
      </c>
      <c r="H154" s="449"/>
      <c r="I154" s="450" t="s">
        <v>1805</v>
      </c>
      <c r="J154" s="450" t="s">
        <v>13183</v>
      </c>
      <c r="K154" s="453"/>
      <c r="L154" s="453"/>
      <c r="M154" s="453"/>
      <c r="N154" s="453"/>
      <c r="O154" s="453"/>
      <c r="P154" s="451" t="s">
        <v>500</v>
      </c>
      <c r="Q154" s="454"/>
      <c r="R154" s="217" t="str">
        <f ca="1">IF(ISERROR($V154),"",OFFSET('Smelter Look-up'!$C$4,$V154-4,0)&amp;"")</f>
        <v/>
      </c>
      <c r="S154" s="225" t="str">
        <f t="shared" ca="1" si="21"/>
        <v>ID</v>
      </c>
      <c r="T154" s="225" t="str">
        <f ca="1">IF(B154="","",IF(ISERROR(MATCH($J154,SorP!$B$1:$B$6230,0)),"",INDIRECT("'SorP'!$A$"&amp;MATCH($J154,SorP!$B$1:$B$6230,0))))</f>
        <v>ID-BB</v>
      </c>
      <c r="U154" s="241"/>
      <c r="V154" s="275" t="e">
        <f>IF(C154="",NA(),MATCH($B154&amp;$C154,'Smelter Look-up'!$J:$J,0))</f>
        <v>#N/A</v>
      </c>
      <c r="W154" s="276"/>
      <c r="X154" s="276">
        <f t="shared" si="22"/>
        <v>0</v>
      </c>
      <c r="Y154" s="276"/>
      <c r="Z154" s="276"/>
      <c r="AB154" s="278" t="str">
        <f t="shared" si="23"/>
        <v>TinCV Ayi Jaya</v>
      </c>
    </row>
    <row r="155" spans="1:28" s="277" customFormat="1" ht="25.5" customHeight="1">
      <c r="A155" s="447" t="s">
        <v>15579</v>
      </c>
      <c r="B155" s="448" t="s">
        <v>1154</v>
      </c>
      <c r="C155" s="452" t="s">
        <v>15580</v>
      </c>
      <c r="D155" s="448"/>
      <c r="E155" s="448" t="s">
        <v>1128</v>
      </c>
      <c r="F155" s="448" t="s">
        <v>15579</v>
      </c>
      <c r="G155" s="448" t="s">
        <v>13577</v>
      </c>
      <c r="H155" s="449"/>
      <c r="I155" s="450" t="s">
        <v>15542</v>
      </c>
      <c r="J155" s="450" t="s">
        <v>13183</v>
      </c>
      <c r="K155" s="453"/>
      <c r="L155" s="453"/>
      <c r="M155" s="453"/>
      <c r="N155" s="453"/>
      <c r="O155" s="453"/>
      <c r="P155" s="451" t="s">
        <v>500</v>
      </c>
      <c r="Q155" s="454"/>
      <c r="R155" s="217" t="str">
        <f ca="1">IF(ISERROR($V155),"",OFFSET('Smelter Look-up'!$C$4,$V155-4,0)&amp;"")</f>
        <v/>
      </c>
      <c r="S155" s="225" t="str">
        <f t="shared" ca="1" si="21"/>
        <v>ID</v>
      </c>
      <c r="T155" s="225" t="str">
        <f ca="1">IF(B155="","",IF(ISERROR(MATCH($J155,SorP!$B$1:$B$6230,0)),"",INDIRECT("'SorP'!$A$"&amp;MATCH($J155,SorP!$B$1:$B$6230,0))))</f>
        <v>ID-BB</v>
      </c>
      <c r="U155" s="241"/>
      <c r="V155" s="275" t="e">
        <f>IF(C155="",NA(),MATCH($B155&amp;$C155,'Smelter Look-up'!$J:$J,0))</f>
        <v>#N/A</v>
      </c>
      <c r="W155" s="276"/>
      <c r="X155" s="276">
        <f t="shared" si="22"/>
        <v>0</v>
      </c>
      <c r="Y155" s="276"/>
      <c r="Z155" s="276"/>
      <c r="AB155" s="278" t="str">
        <f t="shared" si="23"/>
        <v>TinCV Dua Sekawan</v>
      </c>
    </row>
    <row r="156" spans="1:28" s="277" customFormat="1" ht="25.5" customHeight="1">
      <c r="A156" s="447" t="s">
        <v>15581</v>
      </c>
      <c r="B156" s="448" t="s">
        <v>1154</v>
      </c>
      <c r="C156" s="452" t="s">
        <v>15582</v>
      </c>
      <c r="D156" s="448"/>
      <c r="E156" s="448" t="s">
        <v>1128</v>
      </c>
      <c r="F156" s="448" t="s">
        <v>15581</v>
      </c>
      <c r="G156" s="448" t="s">
        <v>13577</v>
      </c>
      <c r="H156" s="449"/>
      <c r="I156" s="450" t="s">
        <v>15542</v>
      </c>
      <c r="J156" s="450" t="s">
        <v>13183</v>
      </c>
      <c r="K156" s="453"/>
      <c r="L156" s="453"/>
      <c r="M156" s="453"/>
      <c r="N156" s="453"/>
      <c r="O156" s="453"/>
      <c r="P156" s="451" t="s">
        <v>500</v>
      </c>
      <c r="Q156" s="454"/>
      <c r="R156" s="217" t="str">
        <f ca="1">IF(ISERROR($V156),"",OFFSET('Smelter Look-up'!$C$4,$V156-4,0)&amp;"")</f>
        <v/>
      </c>
      <c r="S156" s="225" t="str">
        <f t="shared" ca="1" si="21"/>
        <v>ID</v>
      </c>
      <c r="T156" s="225" t="str">
        <f ca="1">IF(B156="","",IF(ISERROR(MATCH($J156,SorP!$B$1:$B$6230,0)),"",INDIRECT("'SorP'!$A$"&amp;MATCH($J156,SorP!$B$1:$B$6230,0))))</f>
        <v>ID-BB</v>
      </c>
      <c r="U156" s="241"/>
      <c r="V156" s="275" t="e">
        <f>IF(C156="",NA(),MATCH($B156&amp;$C156,'Smelter Look-up'!$J:$J,0))</f>
        <v>#N/A</v>
      </c>
      <c r="W156" s="276"/>
      <c r="X156" s="276">
        <f t="shared" si="22"/>
        <v>0</v>
      </c>
      <c r="Y156" s="276"/>
      <c r="Z156" s="276"/>
      <c r="AB156" s="278" t="str">
        <f t="shared" si="23"/>
        <v>TinPT Rajehan Ariq</v>
      </c>
    </row>
    <row r="157" spans="1:28" s="277" customFormat="1" ht="20.25" customHeight="1">
      <c r="A157" s="447" t="s">
        <v>1855</v>
      </c>
      <c r="B157" s="448" t="s">
        <v>1154</v>
      </c>
      <c r="C157" s="452" t="s">
        <v>12761</v>
      </c>
      <c r="D157" s="448"/>
      <c r="E157" s="448" t="s">
        <v>1119</v>
      </c>
      <c r="F157" s="448" t="s">
        <v>1855</v>
      </c>
      <c r="G157" s="448" t="s">
        <v>13577</v>
      </c>
      <c r="H157" s="449"/>
      <c r="I157" s="450" t="s">
        <v>1757</v>
      </c>
      <c r="J157" s="450" t="s">
        <v>1796</v>
      </c>
      <c r="K157" s="453"/>
      <c r="L157" s="453"/>
      <c r="M157" s="453"/>
      <c r="N157" s="453"/>
      <c r="O157" s="453"/>
      <c r="P157" s="451" t="s">
        <v>500</v>
      </c>
      <c r="Q157" s="454"/>
      <c r="R157" s="217" t="str">
        <f ca="1">IF(ISERROR($V157),"",OFFSET('Smelter Look-up'!$C$4,$V157-4,0)&amp;"")</f>
        <v>Resind Industria e Comercio Ltda.</v>
      </c>
      <c r="S157" s="225" t="str">
        <f t="shared" ca="1" si="21"/>
        <v>BR</v>
      </c>
      <c r="T157" s="225" t="str">
        <f ca="1">IF(B157="","",IF(ISERROR(MATCH($J157,SorP!$B$1:$B$6230,0)),"",INDIRECT("'SorP'!$A$"&amp;MATCH($J157,SorP!$B$1:$B$6230,0))))</f>
        <v>BR-MG</v>
      </c>
      <c r="U157" s="241"/>
      <c r="V157" s="275">
        <f>IF(C157="",NA(),MATCH($B157&amp;$C157,'Smelter Look-up'!$J:$J,0))</f>
        <v>448</v>
      </c>
      <c r="W157" s="276"/>
      <c r="X157" s="276">
        <f t="shared" si="22"/>
        <v>0</v>
      </c>
      <c r="Y157" s="276"/>
      <c r="Z157" s="276"/>
      <c r="AB157" s="278" t="str">
        <f t="shared" si="23"/>
        <v>TinResind Industria e Comercio Ltda.</v>
      </c>
    </row>
    <row r="158" spans="1:28" s="277" customFormat="1" ht="20.25" customHeight="1">
      <c r="A158" s="447" t="s">
        <v>1856</v>
      </c>
      <c r="B158" s="448" t="s">
        <v>1154</v>
      </c>
      <c r="C158" s="452" t="s">
        <v>13267</v>
      </c>
      <c r="D158" s="448"/>
      <c r="E158" s="448" t="s">
        <v>1118</v>
      </c>
      <c r="F158" s="448" t="s">
        <v>1856</v>
      </c>
      <c r="G158" s="448" t="s">
        <v>13577</v>
      </c>
      <c r="H158" s="449"/>
      <c r="I158" s="450" t="s">
        <v>1857</v>
      </c>
      <c r="J158" s="450" t="s">
        <v>3305</v>
      </c>
      <c r="K158" s="453"/>
      <c r="L158" s="453"/>
      <c r="M158" s="453"/>
      <c r="N158" s="453"/>
      <c r="O158" s="453"/>
      <c r="P158" s="451" t="s">
        <v>500</v>
      </c>
      <c r="Q158" s="454"/>
      <c r="R158" s="217" t="str">
        <f ca="1">IF(ISERROR($V158),"",OFFSET('Smelter Look-up'!$C$4,$V158-4,0)&amp;"")</f>
        <v>Metallo Belgium N.V.</v>
      </c>
      <c r="S158" s="225" t="str">
        <f t="shared" ca="1" si="21"/>
        <v>BE</v>
      </c>
      <c r="T158" s="225" t="str">
        <f ca="1">IF(B158="","",IF(ISERROR(MATCH($J158,SorP!$B$1:$B$6230,0)),"",INDIRECT("'SorP'!$A$"&amp;MATCH($J158,SorP!$B$1:$B$6230,0))))</f>
        <v>BE-VAN</v>
      </c>
      <c r="U158" s="241"/>
      <c r="V158" s="275">
        <f>IF(C158="",NA(),MATCH($B158&amp;$C158,'Smelter Look-up'!$J:$J,0))</f>
        <v>419</v>
      </c>
      <c r="W158" s="276"/>
      <c r="X158" s="276">
        <f t="shared" si="22"/>
        <v>0</v>
      </c>
      <c r="Y158" s="276"/>
      <c r="Z158" s="276"/>
      <c r="AB158" s="278" t="str">
        <f t="shared" si="23"/>
        <v>TinMetallo Belgium N.V.</v>
      </c>
    </row>
    <row r="159" spans="1:28" s="277" customFormat="1" ht="20.25" customHeight="1">
      <c r="A159" s="447" t="s">
        <v>1858</v>
      </c>
      <c r="B159" s="448" t="s">
        <v>1154</v>
      </c>
      <c r="C159" s="452" t="s">
        <v>13268</v>
      </c>
      <c r="D159" s="448"/>
      <c r="E159" s="448" t="s">
        <v>1125</v>
      </c>
      <c r="F159" s="448" t="s">
        <v>1858</v>
      </c>
      <c r="G159" s="448" t="s">
        <v>13577</v>
      </c>
      <c r="H159" s="449"/>
      <c r="I159" s="450" t="s">
        <v>1859</v>
      </c>
      <c r="J159" s="450" t="s">
        <v>12739</v>
      </c>
      <c r="K159" s="453"/>
      <c r="L159" s="453"/>
      <c r="M159" s="453"/>
      <c r="N159" s="453"/>
      <c r="O159" s="453"/>
      <c r="P159" s="451" t="s">
        <v>500</v>
      </c>
      <c r="Q159" s="454"/>
      <c r="R159" s="217" t="str">
        <f ca="1">IF(ISERROR($V159),"",OFFSET('Smelter Look-up'!$C$4,$V159-4,0)&amp;"")</f>
        <v>Metallo Spain S.L.U.</v>
      </c>
      <c r="S159" s="225" t="str">
        <f t="shared" ca="1" si="21"/>
        <v>ES</v>
      </c>
      <c r="T159" s="225" t="str">
        <f ca="1">IF(B159="","",IF(ISERROR(MATCH($J159,SorP!$B$1:$B$6230,0)),"",INDIRECT("'SorP'!$A$"&amp;MATCH($J159,SorP!$B$1:$B$6230,0))))</f>
        <v>ES-BI</v>
      </c>
      <c r="U159" s="241"/>
      <c r="V159" s="275">
        <f>IF(C159="",NA(),MATCH($B159&amp;$C159,'Smelter Look-up'!$J:$J,0))</f>
        <v>420</v>
      </c>
      <c r="W159" s="276"/>
      <c r="X159" s="276">
        <f t="shared" si="22"/>
        <v>0</v>
      </c>
      <c r="Y159" s="276"/>
      <c r="Z159" s="276"/>
      <c r="AB159" s="278" t="str">
        <f t="shared" si="23"/>
        <v>TinMetallo Spain S.L.U.</v>
      </c>
    </row>
    <row r="160" spans="1:28" s="277" customFormat="1" ht="25.5" customHeight="1">
      <c r="A160" s="447" t="s">
        <v>15583</v>
      </c>
      <c r="B160" s="448" t="s">
        <v>1154</v>
      </c>
      <c r="C160" s="452" t="s">
        <v>15584</v>
      </c>
      <c r="D160" s="448"/>
      <c r="E160" s="448" t="s">
        <v>1128</v>
      </c>
      <c r="F160" s="448" t="s">
        <v>15583</v>
      </c>
      <c r="G160" s="448" t="s">
        <v>13577</v>
      </c>
      <c r="H160" s="449"/>
      <c r="I160" s="450" t="s">
        <v>15585</v>
      </c>
      <c r="J160" s="450" t="s">
        <v>13183</v>
      </c>
      <c r="K160" s="453"/>
      <c r="L160" s="453"/>
      <c r="M160" s="453"/>
      <c r="N160" s="453"/>
      <c r="O160" s="453"/>
      <c r="P160" s="451" t="s">
        <v>500</v>
      </c>
      <c r="Q160" s="454"/>
      <c r="R160" s="217" t="str">
        <f ca="1">IF(ISERROR($V160),"",OFFSET('Smelter Look-up'!$C$4,$V160-4,0)&amp;"")</f>
        <v/>
      </c>
      <c r="S160" s="225" t="str">
        <f t="shared" ca="1" si="21"/>
        <v>ID</v>
      </c>
      <c r="T160" s="225" t="str">
        <f ca="1">IF(B160="","",IF(ISERROR(MATCH($J160,SorP!$B$1:$B$6230,0)),"",INDIRECT("'SorP'!$A$"&amp;MATCH($J160,SorP!$B$1:$B$6230,0))))</f>
        <v>ID-BB</v>
      </c>
      <c r="U160" s="241"/>
      <c r="V160" s="275" t="e">
        <f>IF(C160="",NA(),MATCH($B160&amp;$C160,'Smelter Look-up'!$J:$J,0))</f>
        <v>#N/A</v>
      </c>
      <c r="W160" s="276"/>
      <c r="X160" s="276">
        <f t="shared" si="22"/>
        <v>0</v>
      </c>
      <c r="Y160" s="276"/>
      <c r="Z160" s="276"/>
      <c r="AB160" s="278" t="str">
        <f t="shared" si="23"/>
        <v>TinPT Bangka Prima Tin</v>
      </c>
    </row>
    <row r="161" spans="1:28" s="277" customFormat="1" ht="25.5" customHeight="1">
      <c r="A161" s="447" t="s">
        <v>15586</v>
      </c>
      <c r="B161" s="448" t="s">
        <v>1154</v>
      </c>
      <c r="C161" s="452" t="s">
        <v>15587</v>
      </c>
      <c r="D161" s="448"/>
      <c r="E161" s="448" t="s">
        <v>1128</v>
      </c>
      <c r="F161" s="448" t="s">
        <v>15586</v>
      </c>
      <c r="G161" s="448" t="s">
        <v>13577</v>
      </c>
      <c r="H161" s="449"/>
      <c r="I161" s="450" t="s">
        <v>15588</v>
      </c>
      <c r="J161" s="450" t="s">
        <v>13183</v>
      </c>
      <c r="K161" s="453"/>
      <c r="L161" s="453"/>
      <c r="M161" s="453"/>
      <c r="N161" s="453"/>
      <c r="O161" s="453"/>
      <c r="P161" s="451" t="s">
        <v>500</v>
      </c>
      <c r="Q161" s="454"/>
      <c r="R161" s="217" t="str">
        <f ca="1">IF(ISERROR($V161),"",OFFSET('Smelter Look-up'!$C$4,$V161-4,0)&amp;"")</f>
        <v/>
      </c>
      <c r="S161" s="225" t="str">
        <f t="shared" ca="1" si="21"/>
        <v>ID</v>
      </c>
      <c r="T161" s="225" t="str">
        <f ca="1">IF(B161="","",IF(ISERROR(MATCH($J161,SorP!$B$1:$B$6230,0)),"",INDIRECT("'SorP'!$A$"&amp;MATCH($J161,SorP!$B$1:$B$6230,0))))</f>
        <v>ID-BB</v>
      </c>
      <c r="U161" s="241"/>
      <c r="V161" s="275" t="e">
        <f>IF(C161="",NA(),MATCH($B161&amp;$C161,'Smelter Look-up'!$J:$J,0))</f>
        <v>#N/A</v>
      </c>
      <c r="W161" s="276"/>
      <c r="X161" s="276">
        <f t="shared" si="22"/>
        <v>0</v>
      </c>
      <c r="Y161" s="276"/>
      <c r="Z161" s="276"/>
      <c r="AB161" s="278" t="str">
        <f t="shared" si="23"/>
        <v>TinPT Sukses Inti Makmur</v>
      </c>
    </row>
    <row r="162" spans="1:28" s="277" customFormat="1" ht="25.5" customHeight="1">
      <c r="A162" s="447" t="s">
        <v>15589</v>
      </c>
      <c r="B162" s="448" t="s">
        <v>1154</v>
      </c>
      <c r="C162" s="452" t="s">
        <v>15590</v>
      </c>
      <c r="D162" s="448"/>
      <c r="E162" s="448" t="s">
        <v>1128</v>
      </c>
      <c r="F162" s="448" t="s">
        <v>15589</v>
      </c>
      <c r="G162" s="448" t="s">
        <v>13577</v>
      </c>
      <c r="H162" s="449"/>
      <c r="I162" s="450" t="s">
        <v>1805</v>
      </c>
      <c r="J162" s="450" t="s">
        <v>13183</v>
      </c>
      <c r="K162" s="453"/>
      <c r="L162" s="453"/>
      <c r="M162" s="453"/>
      <c r="N162" s="453"/>
      <c r="O162" s="453"/>
      <c r="P162" s="451" t="s">
        <v>500</v>
      </c>
      <c r="Q162" s="454"/>
      <c r="R162" s="217" t="str">
        <f ca="1">IF(ISERROR($V162),"",OFFSET('Smelter Look-up'!$C$4,$V162-4,0)&amp;"")</f>
        <v/>
      </c>
      <c r="S162" s="225" t="str">
        <f t="shared" ca="1" si="21"/>
        <v>ID</v>
      </c>
      <c r="T162" s="225" t="str">
        <f ca="1">IF(B162="","",IF(ISERROR(MATCH($J162,SorP!$B$1:$B$6230,0)),"",INDIRECT("'SorP'!$A$"&amp;MATCH($J162,SorP!$B$1:$B$6230,0))))</f>
        <v>ID-BB</v>
      </c>
      <c r="U162" s="241"/>
      <c r="V162" s="275" t="e">
        <f>IF(C162="",NA(),MATCH($B162&amp;$C162,'Smelter Look-up'!$J:$J,0))</f>
        <v>#N/A</v>
      </c>
      <c r="W162" s="276"/>
      <c r="X162" s="276">
        <f t="shared" si="22"/>
        <v>0</v>
      </c>
      <c r="Y162" s="276"/>
      <c r="Z162" s="276"/>
      <c r="AB162" s="278" t="str">
        <f t="shared" si="23"/>
        <v>TinPT Kijang Jaya Mandiri</v>
      </c>
    </row>
    <row r="163" spans="1:28" s="277" customFormat="1" ht="25.5" customHeight="1">
      <c r="A163" s="447" t="s">
        <v>15591</v>
      </c>
      <c r="B163" s="448" t="s">
        <v>1154</v>
      </c>
      <c r="C163" s="452" t="s">
        <v>15592</v>
      </c>
      <c r="D163" s="448"/>
      <c r="E163" s="448" t="s">
        <v>1128</v>
      </c>
      <c r="F163" s="448" t="s">
        <v>15591</v>
      </c>
      <c r="G163" s="448" t="s">
        <v>13577</v>
      </c>
      <c r="H163" s="449"/>
      <c r="I163" s="450" t="s">
        <v>15593</v>
      </c>
      <c r="J163" s="450" t="s">
        <v>13183</v>
      </c>
      <c r="K163" s="453"/>
      <c r="L163" s="453"/>
      <c r="M163" s="453"/>
      <c r="N163" s="453"/>
      <c r="O163" s="453"/>
      <c r="P163" s="451" t="s">
        <v>500</v>
      </c>
      <c r="Q163" s="454"/>
      <c r="R163" s="217" t="str">
        <f ca="1">IF(ISERROR($V163),"",OFFSET('Smelter Look-up'!$C$4,$V163-4,0)&amp;"")</f>
        <v/>
      </c>
      <c r="S163" s="225" t="str">
        <f t="shared" ca="1" si="21"/>
        <v>ID</v>
      </c>
      <c r="T163" s="225" t="str">
        <f ca="1">IF(B163="","",IF(ISERROR(MATCH($J163,SorP!$B$1:$B$6230,0)),"",INDIRECT("'SorP'!$A$"&amp;MATCH($J163,SorP!$B$1:$B$6230,0))))</f>
        <v>ID-BB</v>
      </c>
      <c r="U163" s="241"/>
      <c r="V163" s="275" t="e">
        <f>IF(C163="",NA(),MATCH($B163&amp;$C163,'Smelter Look-up'!$J:$J,0))</f>
        <v>#N/A</v>
      </c>
      <c r="W163" s="276"/>
      <c r="X163" s="276">
        <f t="shared" si="22"/>
        <v>0</v>
      </c>
      <c r="Y163" s="276"/>
      <c r="Z163" s="276"/>
      <c r="AB163" s="278" t="str">
        <f t="shared" si="23"/>
        <v>TinPT Menara Cipta Mulia</v>
      </c>
    </row>
    <row r="164" spans="1:28" s="277" customFormat="1" ht="20.25" customHeight="1">
      <c r="A164" s="447" t="s">
        <v>2402</v>
      </c>
      <c r="B164" s="448" t="s">
        <v>1154</v>
      </c>
      <c r="C164" s="452" t="s">
        <v>2401</v>
      </c>
      <c r="D164" s="448"/>
      <c r="E164" s="448" t="s">
        <v>1123</v>
      </c>
      <c r="F164" s="448" t="s">
        <v>2402</v>
      </c>
      <c r="G164" s="448" t="s">
        <v>13577</v>
      </c>
      <c r="H164" s="449"/>
      <c r="I164" s="450" t="s">
        <v>1812</v>
      </c>
      <c r="J164" s="450" t="s">
        <v>13966</v>
      </c>
      <c r="K164" s="453"/>
      <c r="L164" s="453"/>
      <c r="M164" s="453"/>
      <c r="N164" s="453"/>
      <c r="O164" s="453"/>
      <c r="P164" s="451" t="s">
        <v>500</v>
      </c>
      <c r="Q164" s="454"/>
      <c r="R164" s="217" t="str">
        <f ca="1">IF(ISERROR($V164),"",OFFSET('Smelter Look-up'!$C$4,$V164-4,0)&amp;"")</f>
        <v>HuiChang Hill Tin Industry Co., Ltd.</v>
      </c>
      <c r="S164" s="225" t="str">
        <f t="shared" ca="1" si="21"/>
        <v>CN</v>
      </c>
      <c r="T164" s="225" t="str">
        <f ca="1">IF(B164="","",IF(ISERROR(MATCH($J164,SorP!$B$1:$B$6230,0)),"",INDIRECT("'SorP'!$A$"&amp;MATCH($J164,SorP!$B$1:$B$6230,0))))</f>
        <v>CN-JX</v>
      </c>
      <c r="U164" s="241"/>
      <c r="V164" s="275">
        <f>IF(C164="",NA(),MATCH($B164&amp;$C164,'Smelter Look-up'!$J:$J,0))</f>
        <v>399</v>
      </c>
      <c r="W164" s="276"/>
      <c r="X164" s="276">
        <f t="shared" si="22"/>
        <v>0</v>
      </c>
      <c r="Y164" s="276"/>
      <c r="Z164" s="276"/>
      <c r="AB164" s="278" t="str">
        <f t="shared" si="23"/>
        <v>TinHuiChang Hill Tin Industry Co., Ltd.</v>
      </c>
    </row>
    <row r="165" spans="1:28" s="277" customFormat="1" ht="20.25" customHeight="1">
      <c r="A165" s="447" t="s">
        <v>15594</v>
      </c>
      <c r="B165" s="448" t="s">
        <v>1154</v>
      </c>
      <c r="C165" s="452" t="s">
        <v>15595</v>
      </c>
      <c r="D165" s="448"/>
      <c r="E165" s="448" t="s">
        <v>1123</v>
      </c>
      <c r="F165" s="448" t="s">
        <v>15594</v>
      </c>
      <c r="G165" s="448" t="s">
        <v>13577</v>
      </c>
      <c r="H165" s="449"/>
      <c r="I165" s="450" t="s">
        <v>2590</v>
      </c>
      <c r="J165" s="450" t="s">
        <v>13975</v>
      </c>
      <c r="K165" s="453"/>
      <c r="L165" s="453"/>
      <c r="M165" s="453"/>
      <c r="N165" s="453"/>
      <c r="O165" s="453"/>
      <c r="P165" s="451" t="s">
        <v>500</v>
      </c>
      <c r="Q165" s="454"/>
      <c r="R165" s="217" t="str">
        <f ca="1">IF(ISERROR($V165),"",OFFSET('Smelter Look-up'!$C$4,$V165-4,0)&amp;"")</f>
        <v/>
      </c>
      <c r="S165" s="225" t="str">
        <f t="shared" ca="1" si="21"/>
        <v>CN</v>
      </c>
      <c r="T165" s="225" t="str">
        <f ca="1">IF(B165="","",IF(ISERROR(MATCH($J165,SorP!$B$1:$B$6230,0)),"",INDIRECT("'SorP'!$A$"&amp;MATCH($J165,SorP!$B$1:$B$6230,0))))</f>
        <v>CN-YN</v>
      </c>
      <c r="U165" s="241"/>
      <c r="V165" s="275" t="e">
        <f>IF(C165="",NA(),MATCH($B165&amp;$C165,'Smelter Look-up'!$J:$J,0))</f>
        <v>#N/A</v>
      </c>
      <c r="W165" s="276"/>
      <c r="X165" s="276">
        <f t="shared" si="22"/>
        <v>0</v>
      </c>
      <c r="Y165" s="276"/>
      <c r="Z165" s="276"/>
      <c r="AB165" s="278" t="str">
        <f t="shared" si="23"/>
        <v>TinGejiu Fengming Metallurgy Chemical Plant</v>
      </c>
    </row>
    <row r="166" spans="1:28" s="277" customFormat="1" ht="25.5" customHeight="1">
      <c r="A166" s="447" t="s">
        <v>2379</v>
      </c>
      <c r="B166" s="448" t="s">
        <v>1154</v>
      </c>
      <c r="C166" s="452" t="s">
        <v>2378</v>
      </c>
      <c r="D166" s="448"/>
      <c r="E166" s="448" t="s">
        <v>1123</v>
      </c>
      <c r="F166" s="448" t="s">
        <v>2379</v>
      </c>
      <c r="G166" s="448" t="s">
        <v>13577</v>
      </c>
      <c r="H166" s="449"/>
      <c r="I166" s="450" t="s">
        <v>2380</v>
      </c>
      <c r="J166" s="450" t="s">
        <v>13950</v>
      </c>
      <c r="K166" s="453"/>
      <c r="L166" s="453"/>
      <c r="M166" s="453"/>
      <c r="N166" s="453"/>
      <c r="O166" s="453"/>
      <c r="P166" s="451" t="s">
        <v>500</v>
      </c>
      <c r="Q166" s="454"/>
      <c r="R166" s="217" t="str">
        <f ca="1">IF(ISERROR($V166),"",OFFSET('Smelter Look-up'!$C$4,$V166-4,0)&amp;"")</f>
        <v>Guanyang Guida Nonferrous Metal Smelting Plant</v>
      </c>
      <c r="S166" s="225" t="str">
        <f t="shared" ref="S166:S196" ca="1" si="24">IF(B166="","",IF(ISERROR(MATCH($E166,CL,0)),"Unknown",INDIRECT("'C'!$A$"&amp;MATCH($E166,CL,0)+1)))</f>
        <v>CN</v>
      </c>
      <c r="T166" s="225" t="str">
        <f ca="1">IF(B166="","",IF(ISERROR(MATCH($J166,SorP!$B$1:$B$6230,0)),"",INDIRECT("'SorP'!$A$"&amp;MATCH($J166,SorP!$B$1:$B$6230,0))))</f>
        <v>CN-GX</v>
      </c>
      <c r="U166" s="241"/>
      <c r="V166" s="275">
        <f>IF(C166="",NA(),MATCH($B166&amp;$C166,'Smelter Look-up'!$J:$J,0))</f>
        <v>398</v>
      </c>
      <c r="W166" s="276"/>
      <c r="X166" s="276">
        <f t="shared" ref="X166:X196" si="25">IF(AND(C166="Smelter not listed",OR(LEN(D166)=0,LEN(E166)=0)),1,0)</f>
        <v>0</v>
      </c>
      <c r="Y166" s="276"/>
      <c r="Z166" s="276"/>
      <c r="AB166" s="278" t="str">
        <f t="shared" ref="AB166:AB196" si="26">B166&amp;C166</f>
        <v>TinGuanyang Guida Nonferrous Metal Smelting Plant</v>
      </c>
    </row>
    <row r="167" spans="1:28" s="277" customFormat="1" ht="20.25" customHeight="1">
      <c r="A167" s="447" t="s">
        <v>2678</v>
      </c>
      <c r="B167" s="448" t="s">
        <v>1154</v>
      </c>
      <c r="C167" s="452" t="s">
        <v>2677</v>
      </c>
      <c r="D167" s="448"/>
      <c r="E167" s="448" t="s">
        <v>1123</v>
      </c>
      <c r="F167" s="448" t="s">
        <v>2678</v>
      </c>
      <c r="G167" s="448" t="s">
        <v>13577</v>
      </c>
      <c r="H167" s="449"/>
      <c r="I167" s="450" t="s">
        <v>1865</v>
      </c>
      <c r="J167" s="450" t="s">
        <v>13971</v>
      </c>
      <c r="K167" s="453"/>
      <c r="L167" s="453"/>
      <c r="M167" s="453"/>
      <c r="N167" s="453"/>
      <c r="O167" s="453"/>
      <c r="P167" s="451" t="s">
        <v>500</v>
      </c>
      <c r="Q167" s="454"/>
      <c r="R167" s="217" t="str">
        <f ca="1">IF(ISERROR($V167),"",OFFSET('Smelter Look-up'!$C$4,$V167-4,0)&amp;"")</f>
        <v>Guangdong Hanhe Non-Ferrous Metal Co., Ltd.</v>
      </c>
      <c r="S167" s="225" t="str">
        <f t="shared" ca="1" si="24"/>
        <v>CN</v>
      </c>
      <c r="T167" s="225" t="str">
        <f ca="1">IF(B167="","",IF(ISERROR(MATCH($J167,SorP!$B$1:$B$6230,0)),"",INDIRECT("'SorP'!$A$"&amp;MATCH($J167,SorP!$B$1:$B$6230,0))))</f>
        <v>CN-GD</v>
      </c>
      <c r="U167" s="241"/>
      <c r="V167" s="275">
        <f>IF(C167="",NA(),MATCH($B167&amp;$C167,'Smelter Look-up'!$J:$J,0))</f>
        <v>395</v>
      </c>
      <c r="W167" s="276"/>
      <c r="X167" s="276">
        <f t="shared" si="25"/>
        <v>0</v>
      </c>
      <c r="Y167" s="276"/>
      <c r="Z167" s="276"/>
      <c r="AB167" s="278" t="str">
        <f t="shared" si="26"/>
        <v>TinGuangdong Hanhe Non-Ferrous Metal Co., Ltd.</v>
      </c>
    </row>
    <row r="168" spans="1:28" s="277" customFormat="1" ht="25.5" customHeight="1">
      <c r="A168" s="447" t="s">
        <v>14412</v>
      </c>
      <c r="B168" s="448" t="s">
        <v>1154</v>
      </c>
      <c r="C168" s="452" t="s">
        <v>13271</v>
      </c>
      <c r="D168" s="448"/>
      <c r="E168" s="448" t="s">
        <v>1128</v>
      </c>
      <c r="F168" s="448" t="s">
        <v>14412</v>
      </c>
      <c r="G168" s="448" t="s">
        <v>13577</v>
      </c>
      <c r="H168" s="449"/>
      <c r="I168" s="450" t="s">
        <v>15596</v>
      </c>
      <c r="J168" s="450" t="s">
        <v>13183</v>
      </c>
      <c r="K168" s="453"/>
      <c r="L168" s="453"/>
      <c r="M168" s="453"/>
      <c r="N168" s="453"/>
      <c r="O168" s="453"/>
      <c r="P168" s="451" t="s">
        <v>500</v>
      </c>
      <c r="Q168" s="454"/>
      <c r="R168" s="217" t="str">
        <f ca="1">IF(ISERROR($V168),"",OFFSET('Smelter Look-up'!$C$4,$V168-4,0)&amp;"")</f>
        <v>PT Bangka Serumpun</v>
      </c>
      <c r="S168" s="225" t="str">
        <f t="shared" ca="1" si="24"/>
        <v>ID</v>
      </c>
      <c r="T168" s="225" t="str">
        <f ca="1">IF(B168="","",IF(ISERROR(MATCH($J168,SorP!$B$1:$B$6230,0)),"",INDIRECT("'SorP'!$A$"&amp;MATCH($J168,SorP!$B$1:$B$6230,0))))</f>
        <v>ID-BB</v>
      </c>
      <c r="U168" s="241"/>
      <c r="V168" s="275">
        <f>IF(C168="",NA(),MATCH($B168&amp;$C168,'Smelter Look-up'!$J:$J,0))</f>
        <v>440</v>
      </c>
      <c r="W168" s="276"/>
      <c r="X168" s="276">
        <f t="shared" si="25"/>
        <v>0</v>
      </c>
      <c r="Y168" s="276"/>
      <c r="Z168" s="276"/>
      <c r="AB168" s="278" t="str">
        <f t="shared" si="26"/>
        <v>TinPT Bangka Serumpun</v>
      </c>
    </row>
    <row r="169" spans="1:28" s="277" customFormat="1" ht="25.5" customHeight="1">
      <c r="A169" s="447"/>
      <c r="B169" s="448" t="s">
        <v>1154</v>
      </c>
      <c r="C169" s="452" t="s">
        <v>1898</v>
      </c>
      <c r="D169" s="448" t="s">
        <v>15597</v>
      </c>
      <c r="E169" s="448" t="s">
        <v>1123</v>
      </c>
      <c r="F169" s="448" t="s">
        <v>15598</v>
      </c>
      <c r="G169" s="448" t="s">
        <v>13577</v>
      </c>
      <c r="H169" s="449"/>
      <c r="I169" s="450" t="s">
        <v>1776</v>
      </c>
      <c r="J169" s="450" t="s">
        <v>15599</v>
      </c>
      <c r="K169" s="453"/>
      <c r="L169" s="453"/>
      <c r="M169" s="453"/>
      <c r="N169" s="453"/>
      <c r="O169" s="453"/>
      <c r="P169" s="451" t="s">
        <v>500</v>
      </c>
      <c r="Q169" s="454"/>
      <c r="R169" s="217" t="str">
        <f ca="1">IF(ISERROR($V169),"",OFFSET('Smelter Look-up'!$C$4,$V169-4,0)&amp;"")</f>
        <v/>
      </c>
      <c r="S169" s="225" t="str">
        <f t="shared" ca="1" si="24"/>
        <v>CN</v>
      </c>
      <c r="T169" s="225" t="str">
        <f ca="1">IF(B169="","",IF(ISERROR(MATCH($J169,SorP!$B$1:$B$6230,0)),"",INDIRECT("'SorP'!$A$"&amp;MATCH($J169,SorP!$B$1:$B$6230,0))))</f>
        <v/>
      </c>
      <c r="U169" s="241"/>
      <c r="V169" s="275">
        <f>IF(C169="",NA(),MATCH($B169&amp;$C169,'Smelter Look-up'!$J:$J,0))</f>
        <v>484</v>
      </c>
      <c r="W169" s="276"/>
      <c r="X169" s="276">
        <f t="shared" si="25"/>
        <v>0</v>
      </c>
      <c r="Y169" s="276"/>
      <c r="Z169" s="276"/>
      <c r="AB169" s="278" t="str">
        <f t="shared" si="26"/>
        <v>TinSmelter not listed</v>
      </c>
    </row>
    <row r="170" spans="1:28" s="277" customFormat="1" ht="20.25" customHeight="1">
      <c r="A170" s="447"/>
      <c r="B170" s="448" t="s">
        <v>1154</v>
      </c>
      <c r="C170" s="452" t="s">
        <v>1898</v>
      </c>
      <c r="D170" s="448" t="s">
        <v>15600</v>
      </c>
      <c r="E170" s="448" t="s">
        <v>1128</v>
      </c>
      <c r="F170" s="448" t="s">
        <v>15601</v>
      </c>
      <c r="G170" s="448" t="s">
        <v>13577</v>
      </c>
      <c r="H170" s="449"/>
      <c r="I170" s="450" t="s">
        <v>15557</v>
      </c>
      <c r="J170" s="450" t="s">
        <v>1830</v>
      </c>
      <c r="K170" s="453"/>
      <c r="L170" s="453"/>
      <c r="M170" s="453"/>
      <c r="N170" s="453"/>
      <c r="O170" s="453"/>
      <c r="P170" s="451" t="s">
        <v>500</v>
      </c>
      <c r="Q170" s="454"/>
      <c r="R170" s="217" t="str">
        <f ca="1">IF(ISERROR($V170),"",OFFSET('Smelter Look-up'!$C$4,$V170-4,0)&amp;"")</f>
        <v/>
      </c>
      <c r="S170" s="225" t="str">
        <f t="shared" ca="1" si="24"/>
        <v>ID</v>
      </c>
      <c r="T170" s="225" t="str">
        <f ca="1">IF(B170="","",IF(ISERROR(MATCH($J170,SorP!$B$1:$B$6230,0)),"",INDIRECT("'SorP'!$A$"&amp;MATCH($J170,SorP!$B$1:$B$6230,0))))</f>
        <v>ID-KR</v>
      </c>
      <c r="U170" s="241"/>
      <c r="V170" s="275">
        <f>IF(C170="",NA(),MATCH($B170&amp;$C170,'Smelter Look-up'!$J:$J,0))</f>
        <v>484</v>
      </c>
      <c r="W170" s="276"/>
      <c r="X170" s="276">
        <f t="shared" si="25"/>
        <v>0</v>
      </c>
      <c r="Y170" s="276"/>
      <c r="Z170" s="276"/>
      <c r="AB170" s="278" t="str">
        <f t="shared" si="26"/>
        <v>TinSmelter not listed</v>
      </c>
    </row>
    <row r="171" spans="1:28" s="277" customFormat="1" ht="20.25" customHeight="1">
      <c r="A171" s="447"/>
      <c r="B171" s="448" t="s">
        <v>1154</v>
      </c>
      <c r="C171" s="452" t="s">
        <v>1898</v>
      </c>
      <c r="D171" s="448" t="s">
        <v>15602</v>
      </c>
      <c r="E171" s="448" t="s">
        <v>1123</v>
      </c>
      <c r="F171" s="448" t="s">
        <v>15603</v>
      </c>
      <c r="G171" s="448" t="s">
        <v>13577</v>
      </c>
      <c r="H171" s="449"/>
      <c r="I171" s="450" t="s">
        <v>15604</v>
      </c>
      <c r="J171" s="450" t="s">
        <v>15605</v>
      </c>
      <c r="K171" s="453"/>
      <c r="L171" s="453"/>
      <c r="M171" s="453"/>
      <c r="N171" s="453"/>
      <c r="O171" s="453"/>
      <c r="P171" s="451" t="s">
        <v>500</v>
      </c>
      <c r="Q171" s="454"/>
      <c r="R171" s="217" t="str">
        <f ca="1">IF(ISERROR($V171),"",OFFSET('Smelter Look-up'!$C$4,$V171-4,0)&amp;"")</f>
        <v/>
      </c>
      <c r="S171" s="225" t="str">
        <f t="shared" ca="1" si="24"/>
        <v>CN</v>
      </c>
      <c r="T171" s="225" t="str">
        <f ca="1">IF(B171="","",IF(ISERROR(MATCH($J171,SorP!$B$1:$B$6230,0)),"",INDIRECT("'SorP'!$A$"&amp;MATCH($J171,SorP!$B$1:$B$6230,0))))</f>
        <v/>
      </c>
      <c r="U171" s="241"/>
      <c r="V171" s="275">
        <f>IF(C171="",NA(),MATCH($B171&amp;$C171,'Smelter Look-up'!$J:$J,0))</f>
        <v>484</v>
      </c>
      <c r="W171" s="276"/>
      <c r="X171" s="276">
        <f t="shared" si="25"/>
        <v>0</v>
      </c>
      <c r="Y171" s="276"/>
      <c r="Z171" s="276"/>
      <c r="AB171" s="278" t="str">
        <f t="shared" si="26"/>
        <v>TinSmelter not listed</v>
      </c>
    </row>
    <row r="172" spans="1:28" s="277" customFormat="1" ht="25.5" customHeight="1">
      <c r="A172" s="447"/>
      <c r="B172" s="448" t="s">
        <v>1154</v>
      </c>
      <c r="C172" s="452" t="s">
        <v>1898</v>
      </c>
      <c r="D172" s="448" t="s">
        <v>15606</v>
      </c>
      <c r="E172" s="448" t="s">
        <v>1128</v>
      </c>
      <c r="F172" s="448" t="s">
        <v>15607</v>
      </c>
      <c r="G172" s="448" t="s">
        <v>13577</v>
      </c>
      <c r="H172" s="449"/>
      <c r="I172" s="450" t="s">
        <v>15608</v>
      </c>
      <c r="J172" s="450" t="s">
        <v>13183</v>
      </c>
      <c r="K172" s="453"/>
      <c r="L172" s="453"/>
      <c r="M172" s="453"/>
      <c r="N172" s="453"/>
      <c r="O172" s="453"/>
      <c r="P172" s="451" t="s">
        <v>500</v>
      </c>
      <c r="Q172" s="454"/>
      <c r="R172" s="217" t="str">
        <f ca="1">IF(ISERROR($V172),"",OFFSET('Smelter Look-up'!$C$4,$V172-4,0)&amp;"")</f>
        <v/>
      </c>
      <c r="S172" s="225" t="str">
        <f t="shared" ca="1" si="24"/>
        <v>ID</v>
      </c>
      <c r="T172" s="225" t="str">
        <f ca="1">IF(B172="","",IF(ISERROR(MATCH($J172,SorP!$B$1:$B$6230,0)),"",INDIRECT("'SorP'!$A$"&amp;MATCH($J172,SorP!$B$1:$B$6230,0))))</f>
        <v>ID-BB</v>
      </c>
      <c r="U172" s="241"/>
      <c r="V172" s="275">
        <f>IF(C172="",NA(),MATCH($B172&amp;$C172,'Smelter Look-up'!$J:$J,0))</f>
        <v>484</v>
      </c>
      <c r="W172" s="276"/>
      <c r="X172" s="276">
        <f t="shared" si="25"/>
        <v>0</v>
      </c>
      <c r="Y172" s="276"/>
      <c r="Z172" s="276"/>
      <c r="AB172" s="278" t="str">
        <f t="shared" si="26"/>
        <v>TinSmelter not listed</v>
      </c>
    </row>
    <row r="173" spans="1:28" s="277" customFormat="1" ht="20.25" customHeight="1">
      <c r="A173" s="447"/>
      <c r="B173" s="448" t="s">
        <v>1154</v>
      </c>
      <c r="C173" s="452" t="s">
        <v>1898</v>
      </c>
      <c r="D173" s="448" t="s">
        <v>15609</v>
      </c>
      <c r="E173" s="448" t="s">
        <v>1131</v>
      </c>
      <c r="F173" s="448"/>
      <c r="G173" s="448"/>
      <c r="H173" s="449"/>
      <c r="I173" s="450"/>
      <c r="J173" s="450"/>
      <c r="K173" s="453"/>
      <c r="L173" s="453"/>
      <c r="M173" s="453"/>
      <c r="N173" s="453"/>
      <c r="O173" s="453"/>
      <c r="P173" s="451" t="s">
        <v>500</v>
      </c>
      <c r="Q173" s="454"/>
      <c r="R173" s="217" t="str">
        <f ca="1">IF(ISERROR($V173),"",OFFSET('Smelter Look-up'!$C$4,$V173-4,0)&amp;"")</f>
        <v/>
      </c>
      <c r="S173" s="225" t="str">
        <f t="shared" ca="1" si="24"/>
        <v>JP</v>
      </c>
      <c r="T173" s="225" t="str">
        <f ca="1">IF(B173="","",IF(ISERROR(MATCH($J173,SorP!$B$1:$B$6230,0)),"",INDIRECT("'SorP'!$A$"&amp;MATCH($J173,SorP!$B$1:$B$6230,0))))</f>
        <v/>
      </c>
      <c r="U173" s="241"/>
      <c r="V173" s="275">
        <f>IF(C173="",NA(),MATCH($B173&amp;$C173,'Smelter Look-up'!$J:$J,0))</f>
        <v>484</v>
      </c>
      <c r="W173" s="276"/>
      <c r="X173" s="276">
        <f t="shared" si="25"/>
        <v>0</v>
      </c>
      <c r="Y173" s="276"/>
      <c r="Z173" s="276"/>
      <c r="AB173" s="278" t="str">
        <f t="shared" si="26"/>
        <v>TinSmelter not listed</v>
      </c>
    </row>
    <row r="174" spans="1:28" s="277" customFormat="1" ht="20.25" customHeight="1">
      <c r="A174" s="447"/>
      <c r="B174" s="448" t="s">
        <v>1154</v>
      </c>
      <c r="C174" s="452" t="s">
        <v>1898</v>
      </c>
      <c r="D174" s="448" t="s">
        <v>15610</v>
      </c>
      <c r="E174" s="448" t="s">
        <v>1131</v>
      </c>
      <c r="F174" s="448"/>
      <c r="G174" s="448"/>
      <c r="H174" s="449"/>
      <c r="I174" s="450"/>
      <c r="J174" s="450"/>
      <c r="K174" s="453"/>
      <c r="L174" s="453"/>
      <c r="M174" s="453"/>
      <c r="N174" s="453"/>
      <c r="O174" s="453"/>
      <c r="P174" s="451" t="s">
        <v>500</v>
      </c>
      <c r="Q174" s="454"/>
      <c r="R174" s="217" t="str">
        <f ca="1">IF(ISERROR($V174),"",OFFSET('Smelter Look-up'!$C$4,$V174-4,0)&amp;"")</f>
        <v/>
      </c>
      <c r="S174" s="225" t="str">
        <f t="shared" ca="1" si="24"/>
        <v>JP</v>
      </c>
      <c r="T174" s="225" t="str">
        <f ca="1">IF(B174="","",IF(ISERROR(MATCH($J174,SorP!$B$1:$B$6230,0)),"",INDIRECT("'SorP'!$A$"&amp;MATCH($J174,SorP!$B$1:$B$6230,0))))</f>
        <v/>
      </c>
      <c r="U174" s="241"/>
      <c r="V174" s="275">
        <f>IF(C174="",NA(),MATCH($B174&amp;$C174,'Smelter Look-up'!$J:$J,0))</f>
        <v>484</v>
      </c>
      <c r="W174" s="276"/>
      <c r="X174" s="276">
        <f t="shared" si="25"/>
        <v>0</v>
      </c>
      <c r="Y174" s="276"/>
      <c r="Z174" s="276"/>
      <c r="AB174" s="278" t="str">
        <f t="shared" si="26"/>
        <v>TinSmelter not listed</v>
      </c>
    </row>
    <row r="175" spans="1:28" s="277" customFormat="1" ht="20.25" customHeight="1">
      <c r="A175" s="447"/>
      <c r="B175" s="448" t="s">
        <v>1154</v>
      </c>
      <c r="C175" s="452" t="s">
        <v>1898</v>
      </c>
      <c r="D175" s="448" t="s">
        <v>15531</v>
      </c>
      <c r="E175" s="448" t="s">
        <v>15611</v>
      </c>
      <c r="F175" s="448"/>
      <c r="G175" s="448"/>
      <c r="H175" s="449"/>
      <c r="I175" s="450"/>
      <c r="J175" s="450"/>
      <c r="K175" s="453"/>
      <c r="L175" s="453"/>
      <c r="M175" s="453"/>
      <c r="N175" s="453"/>
      <c r="O175" s="453"/>
      <c r="P175" s="451" t="s">
        <v>500</v>
      </c>
      <c r="Q175" s="454"/>
      <c r="R175" s="217" t="str">
        <f ca="1">IF(ISERROR($V175),"",OFFSET('Smelter Look-up'!$C$4,$V175-4,0)&amp;"")</f>
        <v/>
      </c>
      <c r="S175" s="225" t="str">
        <f t="shared" ca="1" si="24"/>
        <v>CN</v>
      </c>
      <c r="T175" s="225" t="str">
        <f ca="1">IF(B175="","",IF(ISERROR(MATCH($J175,SorP!$B$1:$B$6230,0)),"",INDIRECT("'SorP'!$A$"&amp;MATCH($J175,SorP!$B$1:$B$6230,0))))</f>
        <v/>
      </c>
      <c r="U175" s="241"/>
      <c r="V175" s="275">
        <f>IF(C175="",NA(),MATCH($B175&amp;$C175,'Smelter Look-up'!$J:$J,0))</f>
        <v>484</v>
      </c>
      <c r="W175" s="276"/>
      <c r="X175" s="276">
        <f t="shared" si="25"/>
        <v>0</v>
      </c>
      <c r="Y175" s="276"/>
      <c r="Z175" s="276"/>
      <c r="AB175" s="278" t="str">
        <f t="shared" si="26"/>
        <v>TinSmelter not listed</v>
      </c>
    </row>
    <row r="176" spans="1:28" s="277" customFormat="1" ht="20.25" customHeight="1">
      <c r="A176" s="447"/>
      <c r="B176" s="448" t="s">
        <v>1154</v>
      </c>
      <c r="C176" s="452" t="s">
        <v>1898</v>
      </c>
      <c r="D176" s="448" t="s">
        <v>15612</v>
      </c>
      <c r="E176" s="448" t="s">
        <v>1123</v>
      </c>
      <c r="F176" s="448"/>
      <c r="G176" s="448"/>
      <c r="H176" s="449"/>
      <c r="I176" s="450"/>
      <c r="J176" s="450"/>
      <c r="K176" s="453"/>
      <c r="L176" s="453"/>
      <c r="M176" s="453"/>
      <c r="N176" s="453"/>
      <c r="O176" s="453"/>
      <c r="P176" s="451" t="s">
        <v>500</v>
      </c>
      <c r="Q176" s="454"/>
      <c r="R176" s="217" t="str">
        <f ca="1">IF(ISERROR($V176),"",OFFSET('Smelter Look-up'!$C$4,$V176-4,0)&amp;"")</f>
        <v/>
      </c>
      <c r="S176" s="225" t="str">
        <f t="shared" ca="1" si="24"/>
        <v>CN</v>
      </c>
      <c r="T176" s="225" t="str">
        <f ca="1">IF(B176="","",IF(ISERROR(MATCH($J176,SorP!$B$1:$B$6230,0)),"",INDIRECT("'SorP'!$A$"&amp;MATCH($J176,SorP!$B$1:$B$6230,0))))</f>
        <v/>
      </c>
      <c r="U176" s="241"/>
      <c r="V176" s="275">
        <f>IF(C176="",NA(),MATCH($B176&amp;$C176,'Smelter Look-up'!$J:$J,0))</f>
        <v>484</v>
      </c>
      <c r="W176" s="276"/>
      <c r="X176" s="276">
        <f t="shared" si="25"/>
        <v>0</v>
      </c>
      <c r="Y176" s="276"/>
      <c r="Z176" s="276"/>
      <c r="AB176" s="278" t="str">
        <f t="shared" si="26"/>
        <v>TinSmelter not listed</v>
      </c>
    </row>
    <row r="177" spans="1:28" s="277" customFormat="1" ht="20.25" customHeight="1">
      <c r="A177" s="447"/>
      <c r="B177" s="448" t="s">
        <v>1154</v>
      </c>
      <c r="C177" s="452" t="s">
        <v>1898</v>
      </c>
      <c r="D177" s="448" t="s">
        <v>15613</v>
      </c>
      <c r="E177" s="448" t="s">
        <v>15614</v>
      </c>
      <c r="F177" s="448"/>
      <c r="G177" s="448"/>
      <c r="H177" s="449"/>
      <c r="I177" s="450"/>
      <c r="J177" s="450"/>
      <c r="K177" s="453"/>
      <c r="L177" s="453"/>
      <c r="M177" s="453"/>
      <c r="N177" s="453"/>
      <c r="O177" s="453"/>
      <c r="P177" s="451" t="s">
        <v>500</v>
      </c>
      <c r="Q177" s="454"/>
      <c r="R177" s="217" t="str">
        <f ca="1">IF(ISERROR($V177),"",OFFSET('Smelter Look-up'!$C$4,$V177-4,0)&amp;"")</f>
        <v/>
      </c>
      <c r="S177" s="225" t="str">
        <f t="shared" ca="1" si="24"/>
        <v>Unknown</v>
      </c>
      <c r="T177" s="225" t="str">
        <f ca="1">IF(B177="","",IF(ISERROR(MATCH($J177,SorP!$B$1:$B$6230,0)),"",INDIRECT("'SorP'!$A$"&amp;MATCH($J177,SorP!$B$1:$B$6230,0))))</f>
        <v/>
      </c>
      <c r="U177" s="241"/>
      <c r="V177" s="275">
        <f>IF(C177="",NA(),MATCH($B177&amp;$C177,'Smelter Look-up'!$J:$J,0))</f>
        <v>484</v>
      </c>
      <c r="W177" s="276"/>
      <c r="X177" s="276">
        <f t="shared" si="25"/>
        <v>0</v>
      </c>
      <c r="Y177" s="276"/>
      <c r="Z177" s="276"/>
      <c r="AB177" s="278" t="str">
        <f t="shared" si="26"/>
        <v>TinSmelter not listed</v>
      </c>
    </row>
    <row r="178" spans="1:28" s="277" customFormat="1" ht="20.25" customHeight="1">
      <c r="A178" s="447"/>
      <c r="B178" s="448" t="s">
        <v>1154</v>
      </c>
      <c r="C178" s="452" t="s">
        <v>1898</v>
      </c>
      <c r="D178" s="448" t="s">
        <v>15615</v>
      </c>
      <c r="E178" s="448" t="s">
        <v>1129</v>
      </c>
      <c r="F178" s="448"/>
      <c r="G178" s="448"/>
      <c r="H178" s="449"/>
      <c r="I178" s="450"/>
      <c r="J178" s="450"/>
      <c r="K178" s="453"/>
      <c r="L178" s="453"/>
      <c r="M178" s="453"/>
      <c r="N178" s="453"/>
      <c r="O178" s="453"/>
      <c r="P178" s="451" t="s">
        <v>500</v>
      </c>
      <c r="Q178" s="454"/>
      <c r="R178" s="217" t="str">
        <f ca="1">IF(ISERROR($V178),"",OFFSET('Smelter Look-up'!$C$4,$V178-4,0)&amp;"")</f>
        <v/>
      </c>
      <c r="S178" s="225" t="str">
        <f t="shared" ca="1" si="24"/>
        <v>IN</v>
      </c>
      <c r="T178" s="225" t="str">
        <f ca="1">IF(B178="","",IF(ISERROR(MATCH($J178,SorP!$B$1:$B$6230,0)),"",INDIRECT("'SorP'!$A$"&amp;MATCH($J178,SorP!$B$1:$B$6230,0))))</f>
        <v/>
      </c>
      <c r="U178" s="241"/>
      <c r="V178" s="275">
        <f>IF(C178="",NA(),MATCH($B178&amp;$C178,'Smelter Look-up'!$J:$J,0))</f>
        <v>484</v>
      </c>
      <c r="W178" s="276"/>
      <c r="X178" s="276">
        <f t="shared" si="25"/>
        <v>0</v>
      </c>
      <c r="Y178" s="276"/>
      <c r="Z178" s="276"/>
      <c r="AB178" s="278" t="str">
        <f t="shared" si="26"/>
        <v>TinSmelter not listed</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Radiall</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Sylvie Lefloch Dubois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infoenv@radiall,com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 4 7650 0057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Sylvie Lefloch Dubois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sylvie.lefloch-dubois@radiall.com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https://www.radiall.com/about/sustainability/other-regulations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5"/>
    </row>
    <row r="2" spans="1:6">
      <c r="A2" s="29"/>
      <c r="B2" s="147"/>
      <c r="C2" s="147"/>
      <c r="D2"/>
      <c r="E2" s="30"/>
    </row>
    <row r="3" spans="1:6">
      <c r="A3" s="29"/>
      <c r="B3" s="147"/>
      <c r="C3" s="147"/>
      <c r="D3" s="147"/>
      <c r="E3" s="30"/>
    </row>
    <row r="4" spans="1:6" ht="15.75" customHeight="1">
      <c r="A4" s="29"/>
      <c r="B4" s="441" t="s">
        <v>921</v>
      </c>
      <c r="C4" s="441"/>
      <c r="D4" s="441"/>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4" t="str">
        <f ca="1">OFFSET(L!$C$1,MATCH("General"&amp;"Cpy",L!$A:$A,0)-1,SL,,)</f>
        <v>© 2020 Responsible Minerals Initiative. All rights reserved.</v>
      </c>
      <c r="C1001" s="444"/>
      <c r="D1001" s="444"/>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topLeftCell="B1" zoomScaleNormal="100" zoomScalePageLayoutView="85" workbookViewId="0">
      <pane ySplit="4" topLeftCell="A14" activePane="bottomLeft" state="frozen"/>
      <selection activeCell="A4" sqref="A4"/>
      <selection pane="bottomLeft" activeCell="D19" sqref="D19"/>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2006/metadata/properties"/>
    <ds:schemaRef ds:uri="http://purl.org/dc/terms/"/>
    <ds:schemaRef ds:uri="060324a1-f66f-4c36-a8ec-beadbf2f4219"/>
    <ds:schemaRef ds:uri="http://purl.org/dc/dcmitype/"/>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BEVILACQUA Vanessa</cp:lastModifiedBy>
  <cp:lastPrinted>2015-04-21T20:47:43Z</cp:lastPrinted>
  <dcterms:created xsi:type="dcterms:W3CDTF">2010-06-21T21:00:23Z</dcterms:created>
  <dcterms:modified xsi:type="dcterms:W3CDTF">2020-08-28T08:40:44Z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