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2576"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 name="_xlnm.Print_Area" localSheetId="3">Declaration!$A$1:$L$86</definedName>
  </definedNames>
  <calcPr calcId="14562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V5" i="5" l="1"/>
  <c r="AB5" i="5"/>
  <c r="C4" i="5"/>
  <c r="F64" i="6" s="1"/>
  <c r="D4" i="5"/>
  <c r="E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I4" i="6"/>
  <c r="J4" i="6"/>
  <c r="I5" i="6"/>
  <c r="J5" i="6"/>
  <c r="I6" i="6"/>
  <c r="J6" i="6"/>
  <c r="I7" i="6"/>
  <c r="J7" i="6"/>
  <c r="I8" i="6"/>
  <c r="J8" i="6"/>
  <c r="I9" i="6"/>
  <c r="J9" i="6"/>
  <c r="I10" i="6"/>
  <c r="J10" i="6"/>
  <c r="I11" i="6"/>
  <c r="J11" i="6"/>
  <c r="I12" i="6"/>
  <c r="J12" i="6"/>
  <c r="I13" i="6"/>
  <c r="J13" i="6"/>
  <c r="I15" i="6"/>
  <c r="J15" i="6"/>
  <c r="I16" i="6"/>
  <c r="C16" i="6" s="1"/>
  <c r="J16" i="6"/>
  <c r="I17" i="6"/>
  <c r="J17" i="6"/>
  <c r="I18" i="6"/>
  <c r="C18" i="6" s="1"/>
  <c r="J18" i="6"/>
  <c r="I20" i="6"/>
  <c r="J20" i="6"/>
  <c r="I21" i="6"/>
  <c r="J21" i="6"/>
  <c r="I23" i="6"/>
  <c r="J23" i="6"/>
  <c r="I24" i="6"/>
  <c r="J24" i="6"/>
  <c r="I25" i="6"/>
  <c r="J25" i="6"/>
  <c r="I26" i="6"/>
  <c r="C26" i="6" s="1"/>
  <c r="J26" i="6"/>
  <c r="I28" i="6"/>
  <c r="J28" i="6"/>
  <c r="I29" i="6"/>
  <c r="C29" i="6" s="1"/>
  <c r="J29" i="6"/>
  <c r="I30" i="6"/>
  <c r="J30" i="6"/>
  <c r="I31" i="6"/>
  <c r="C31" i="6" s="1"/>
  <c r="J31" i="6"/>
  <c r="I33" i="6"/>
  <c r="J33" i="6"/>
  <c r="I34" i="6"/>
  <c r="J34" i="6"/>
  <c r="I35" i="6"/>
  <c r="J35" i="6"/>
  <c r="I36" i="6"/>
  <c r="C36" i="6" s="1"/>
  <c r="J36" i="6"/>
  <c r="I38" i="6"/>
  <c r="J38" i="6"/>
  <c r="I39" i="6"/>
  <c r="J39" i="6"/>
  <c r="I40" i="6"/>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V6" i="5"/>
  <c r="AB6" i="5"/>
  <c r="G61" i="6" s="1"/>
  <c r="B15" i="6"/>
  <c r="B20" i="6"/>
  <c r="F23" i="6"/>
  <c r="B16" i="6"/>
  <c r="B21" i="6"/>
  <c r="F24" i="6"/>
  <c r="H24"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83" i="4" s="1"/>
  <c r="A58" i="6" s="1"/>
  <c r="P37" i="4"/>
  <c r="P26" i="4"/>
  <c r="B2500" i="5"/>
  <c r="C2500" i="5"/>
  <c r="AB2500" i="5"/>
  <c r="V2500" i="5"/>
  <c r="T2500" i="5"/>
  <c r="S2500" i="5"/>
  <c r="R2500" i="5"/>
  <c r="J2500" i="5"/>
  <c r="I2500" i="5"/>
  <c r="H2500" i="5"/>
  <c r="G2500" i="5"/>
  <c r="F2500" i="5"/>
  <c r="B53" i="6"/>
  <c r="B52" i="6"/>
  <c r="G52" i="6" s="1"/>
  <c r="P27" i="4"/>
  <c r="B27" i="4" s="1"/>
  <c r="A16" i="6" s="1"/>
  <c r="G53" i="6"/>
  <c r="B57" i="6"/>
  <c r="G57" i="6" s="1"/>
  <c r="B55" i="6"/>
  <c r="G55" i="6"/>
  <c r="B50" i="6"/>
  <c r="G50" i="6" s="1"/>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AB10" i="5"/>
  <c r="AB23" i="5"/>
  <c r="AB33" i="5"/>
  <c r="V39" i="5"/>
  <c r="AB41" i="5"/>
  <c r="V55" i="5"/>
  <c r="V63" i="5"/>
  <c r="V79" i="5"/>
  <c r="V82"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V60" i="5"/>
  <c r="V68" i="5"/>
  <c r="V76" i="5"/>
  <c r="V77" i="5"/>
  <c r="R77" i="5" s="1"/>
  <c r="V81" i="5"/>
  <c r="V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c r="B54" i="6"/>
  <c r="G54" i="6"/>
  <c r="B49" i="6"/>
  <c r="G49" i="6"/>
  <c r="G48" i="6"/>
  <c r="B46" i="6"/>
  <c r="G46" i="6"/>
  <c r="B45" i="6"/>
  <c r="G45" i="6"/>
  <c r="B44" i="6"/>
  <c r="G44" i="6"/>
  <c r="B43" i="6"/>
  <c r="G43" i="6" s="1"/>
  <c r="B41" i="6"/>
  <c r="G41" i="6"/>
  <c r="B40" i="6"/>
  <c r="G40" i="6"/>
  <c r="B39" i="6"/>
  <c r="G39" i="6"/>
  <c r="B38" i="6"/>
  <c r="G38" i="6"/>
  <c r="B36" i="6"/>
  <c r="G36" i="6"/>
  <c r="B35" i="6"/>
  <c r="G35" i="6"/>
  <c r="B34" i="6"/>
  <c r="G34" i="6"/>
  <c r="B33" i="6"/>
  <c r="G33" i="6" s="1"/>
  <c r="H33" i="6" s="1"/>
  <c r="B31" i="6"/>
  <c r="G31" i="6"/>
  <c r="B30" i="6"/>
  <c r="G30" i="6"/>
  <c r="B29" i="6"/>
  <c r="G29" i="6"/>
  <c r="H29" i="6"/>
  <c r="D29" i="6"/>
  <c r="B28" i="6"/>
  <c r="G28" i="6"/>
  <c r="B26" i="6"/>
  <c r="G26" i="6"/>
  <c r="B18" i="6"/>
  <c r="F26" i="6"/>
  <c r="B25" i="6"/>
  <c r="G25" i="6"/>
  <c r="B24" i="6"/>
  <c r="G24" i="6"/>
  <c r="B23" i="6"/>
  <c r="G23" i="6" s="1"/>
  <c r="H23" i="6" s="1"/>
  <c r="B17" i="6"/>
  <c r="F25" i="6"/>
  <c r="H14" i="6"/>
  <c r="B13" i="6"/>
  <c r="G13" i="6"/>
  <c r="H13" i="6" s="1"/>
  <c r="B12" i="6"/>
  <c r="G12" i="6"/>
  <c r="H12" i="6"/>
  <c r="D12" i="6" s="1"/>
  <c r="B11" i="6"/>
  <c r="G11" i="6"/>
  <c r="H11" i="6" s="1"/>
  <c r="B10" i="6"/>
  <c r="G10" i="6"/>
  <c r="H10" i="6" s="1"/>
  <c r="D10" i="6" s="1"/>
  <c r="B9" i="6"/>
  <c r="G9" i="6"/>
  <c r="H9" i="6" s="1"/>
  <c r="B8" i="6"/>
  <c r="G8" i="6"/>
  <c r="H8" i="6" s="1"/>
  <c r="B7" i="6"/>
  <c r="G7" i="6"/>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AB80" i="5"/>
  <c r="V75" i="5"/>
  <c r="V71" i="5"/>
  <c r="V67" i="5"/>
  <c r="V59" i="5"/>
  <c r="V53" i="5"/>
  <c r="V51" i="5"/>
  <c r="V43" i="5"/>
  <c r="V35" i="5"/>
  <c r="V31" i="5"/>
  <c r="V27" i="5"/>
  <c r="V19" i="5"/>
  <c r="H61" i="4"/>
  <c r="P41" i="4"/>
  <c r="P40" i="4"/>
  <c r="Q37" i="4"/>
  <c r="B61" i="4" s="1"/>
  <c r="A42"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s="1"/>
  <c r="V22" i="5"/>
  <c r="V24" i="5"/>
  <c r="V28" i="5"/>
  <c r="V30" i="5"/>
  <c r="V32" i="5"/>
  <c r="V36" i="5"/>
  <c r="V38" i="5"/>
  <c r="V40" i="5"/>
  <c r="V44" i="5"/>
  <c r="R44" i="5" s="1"/>
  <c r="V46" i="5"/>
  <c r="V48" i="5"/>
  <c r="V54" i="5"/>
  <c r="V56" i="5"/>
  <c r="V62" i="5"/>
  <c r="R62" i="5" s="1"/>
  <c r="V64" i="5"/>
  <c r="V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R52" i="5"/>
  <c r="R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AB31" i="5"/>
  <c r="AB48" i="5"/>
  <c r="AB54"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AB73" i="5"/>
  <c r="V57" i="5"/>
  <c r="AB57" i="5"/>
  <c r="V41" i="5"/>
  <c r="R41" i="5"/>
  <c r="V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R660" i="5"/>
  <c r="R564"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32" i="5"/>
  <c r="T84" i="5"/>
  <c r="S90" i="5"/>
  <c r="T87" i="5"/>
  <c r="T36" i="5"/>
  <c r="T86" i="5"/>
  <c r="T90"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J207" i="5"/>
  <c r="I839" i="5"/>
  <c r="F2271" i="5"/>
  <c r="I680" i="5"/>
  <c r="F510"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604" i="5"/>
  <c r="J1024" i="5"/>
  <c r="G2375" i="5"/>
  <c r="R1823" i="5"/>
  <c r="I2152" i="5"/>
  <c r="J1171" i="5"/>
  <c r="I1267" i="5"/>
  <c r="R81" i="5"/>
  <c r="I316" i="5"/>
  <c r="F540" i="5"/>
  <c r="G140" i="5"/>
  <c r="F1499" i="5"/>
  <c r="H2486" i="5"/>
  <c r="G2486" i="5"/>
  <c r="H747" i="5"/>
  <c r="H2316" i="5"/>
  <c r="J2316" i="5"/>
  <c r="J364"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R64"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R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R142" i="5"/>
  <c r="H920" i="5"/>
  <c r="F1855" i="5"/>
  <c r="I1435" i="5"/>
  <c r="T869" i="5"/>
  <c r="J560" i="5"/>
  <c r="G560" i="5"/>
  <c r="H264" i="5"/>
  <c r="J2300" i="5"/>
  <c r="F2375" i="5"/>
  <c r="R22"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112" i="5"/>
  <c r="H1211" i="5"/>
  <c r="J1179" i="5"/>
  <c r="J315" i="5"/>
  <c r="J2243" i="5"/>
  <c r="H2094" i="5"/>
  <c r="AB2351" i="5"/>
  <c r="R1643" i="5"/>
  <c r="I435" i="5"/>
  <c r="T822" i="5"/>
  <c r="G1211" i="5"/>
  <c r="F1275" i="5"/>
  <c r="I1483" i="5"/>
  <c r="J839" i="5"/>
  <c r="T2439" i="5"/>
  <c r="S393" i="5"/>
  <c r="R32" i="5"/>
  <c r="I176" i="5"/>
  <c r="R1243" i="5"/>
  <c r="I2243" i="5"/>
  <c r="R2094" i="5"/>
  <c r="G2107" i="5"/>
  <c r="R1451" i="5"/>
  <c r="F1879" i="5"/>
  <c r="F429" i="5"/>
  <c r="J1211" i="5"/>
  <c r="G1272" i="5"/>
  <c r="S2439" i="5"/>
  <c r="G2230" i="5"/>
  <c r="R70" i="5"/>
  <c r="I134" i="5"/>
  <c r="H198" i="5"/>
  <c r="H1000" i="5"/>
  <c r="R48" i="5"/>
  <c r="F112" i="5"/>
  <c r="H751" i="5"/>
  <c r="F2243" i="5"/>
  <c r="J2107" i="5"/>
  <c r="G355" i="5"/>
  <c r="J1451" i="5"/>
  <c r="S311" i="5"/>
  <c r="T682" i="5"/>
  <c r="F19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AB582" i="5"/>
  <c r="AB526" i="5"/>
  <c r="AB446" i="5"/>
  <c r="G1019" i="5"/>
  <c r="J1083" i="5"/>
  <c r="S565" i="5"/>
  <c r="T846" i="5"/>
  <c r="S466" i="5"/>
  <c r="H1499" i="5"/>
  <c r="F1435" i="5"/>
  <c r="S513" i="5"/>
  <c r="T446" i="5"/>
  <c r="AB311" i="5"/>
  <c r="T378"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H1351" i="5"/>
  <c r="T718" i="5"/>
  <c r="S826" i="5"/>
  <c r="T1223" i="5"/>
  <c r="AB1126" i="5"/>
  <c r="T1194" i="5"/>
  <c r="T1089" i="5"/>
  <c r="T924" i="5"/>
  <c r="T1151" i="5"/>
  <c r="S839"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V8" i="5"/>
  <c r="V11" i="5"/>
  <c r="AB12" i="5"/>
  <c r="V14" i="5"/>
  <c r="A5" i="2"/>
  <c r="C2" i="6"/>
  <c r="H59" i="6"/>
  <c r="D59" i="6"/>
  <c r="R520" i="5"/>
  <c r="H731" i="5"/>
  <c r="H182" i="5"/>
  <c r="R342"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J224" i="5"/>
  <c r="J272" i="5"/>
  <c r="H568" i="5"/>
  <c r="F1680" i="5"/>
  <c r="R2421" i="5"/>
  <c r="G1614" i="5"/>
  <c r="I2304" i="5"/>
  <c r="R400" i="5"/>
  <c r="F400" i="5"/>
  <c r="I1476" i="5"/>
  <c r="F1062" i="5"/>
  <c r="J182" i="5"/>
  <c r="F520" i="5"/>
  <c r="I976" i="5"/>
  <c r="J1476" i="5"/>
  <c r="H224" i="5"/>
  <c r="G336" i="5"/>
  <c r="H118" i="5"/>
  <c r="H1680" i="5"/>
  <c r="H160" i="5"/>
  <c r="R464" i="5"/>
  <c r="I342" i="5"/>
  <c r="R36"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R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R46" i="5"/>
  <c r="R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R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R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H1500" i="5"/>
  <c r="G1193" i="5"/>
  <c r="J1041" i="5"/>
  <c r="H2329" i="5"/>
  <c r="I921" i="5"/>
  <c r="AB25" i="5"/>
  <c r="H1041" i="5"/>
  <c r="J341" i="5"/>
  <c r="I461"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142" i="5"/>
  <c r="H206" i="5"/>
  <c r="J848" i="5"/>
  <c r="J1072" i="5"/>
  <c r="R1191" i="5"/>
  <c r="F1223" i="5"/>
  <c r="F1255" i="5"/>
  <c r="J1287" i="5"/>
  <c r="F1319" i="5"/>
  <c r="F120" i="5"/>
  <c r="J184" i="5"/>
  <c r="H735" i="5"/>
  <c r="F996"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R1473" i="5"/>
  <c r="I2079" i="5"/>
  <c r="F1326"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R75"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AB21" i="5"/>
  <c r="V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R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AB668"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R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I105" i="5"/>
  <c r="R417" i="5"/>
  <c r="G1529" i="5"/>
  <c r="F185" i="5"/>
  <c r="J361"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87" i="5"/>
  <c r="S76" i="5"/>
  <c r="S91" i="5"/>
  <c r="T33" i="5"/>
  <c r="S86" i="5"/>
  <c r="T88" i="5"/>
  <c r="T76" i="5"/>
  <c r="T89"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AB15" i="5"/>
  <c r="V12" i="5"/>
  <c r="R12" i="5" s="1"/>
  <c r="AB8" i="5"/>
  <c r="AB16" i="5"/>
  <c r="V10" i="5"/>
  <c r="AB9" i="5"/>
  <c r="V9" i="5"/>
  <c r="AB13" i="5"/>
  <c r="V15" i="5"/>
  <c r="AB14" i="5"/>
  <c r="AB11" i="5"/>
  <c r="V16" i="5"/>
  <c r="R8" i="5"/>
  <c r="V13"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89" i="5"/>
  <c r="S85" i="5"/>
  <c r="S88" i="5"/>
  <c r="T6" i="5"/>
  <c r="S93" i="5"/>
  <c r="R10"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R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R1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 i="5"/>
  <c r="C19" i="3"/>
  <c r="B20" i="4"/>
  <c r="A11"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C12" i="6"/>
  <c r="C59" i="6"/>
  <c r="B3" i="6"/>
  <c r="A4" i="8"/>
  <c r="B22" i="3"/>
  <c r="B4" i="8"/>
  <c r="B34" i="4"/>
  <c r="B40" i="4"/>
  <c r="B58" i="4" s="1"/>
  <c r="A40" i="6" s="1"/>
  <c r="C3" i="6"/>
  <c r="I4" i="8"/>
  <c r="C5" i="7"/>
  <c r="A1" i="6"/>
  <c r="A85" i="4"/>
  <c r="B33" i="4"/>
  <c r="A21" i="6" s="1"/>
  <c r="H4" i="5"/>
  <c r="O4" i="5"/>
  <c r="B2" i="5"/>
  <c r="B41" i="4"/>
  <c r="A26" i="6" s="1"/>
  <c r="D3" i="6"/>
  <c r="B19" i="1"/>
  <c r="B29" i="4"/>
  <c r="A18" i="6" s="1"/>
  <c r="C30" i="6"/>
  <c r="A3" i="6"/>
  <c r="D5" i="7"/>
  <c r="B32" i="4"/>
  <c r="A20" i="6" s="1"/>
  <c r="N4" i="5"/>
  <c r="B28" i="4"/>
  <c r="A17" i="6" s="1"/>
  <c r="G4" i="5"/>
  <c r="A1" i="7"/>
  <c r="C40" i="6"/>
  <c r="F4" i="5"/>
  <c r="C4" i="8"/>
  <c r="A1" i="8"/>
  <c r="C17" i="6"/>
  <c r="B79" i="4"/>
  <c r="A55" i="6" s="1"/>
  <c r="D1" i="6"/>
  <c r="C35" i="6"/>
  <c r="B5" i="7"/>
  <c r="C45" i="6"/>
  <c r="A64" i="2"/>
  <c r="A47" i="2"/>
  <c r="H4" i="8"/>
  <c r="F4" i="8"/>
  <c r="B3" i="5"/>
  <c r="G4" i="8"/>
  <c r="I4" i="5"/>
  <c r="L4" i="5"/>
  <c r="B68" i="4"/>
  <c r="A47" i="6" s="1"/>
  <c r="A4" i="5"/>
  <c r="G25" i="4"/>
  <c r="G37"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R50" i="5" s="1"/>
  <c r="V42" i="5"/>
  <c r="AB42" i="5"/>
  <c r="V26" i="5"/>
  <c r="R26" i="5" s="1"/>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AB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G281" i="5"/>
  <c r="R689" i="5"/>
  <c r="R129" i="5"/>
  <c r="S1811" i="5"/>
  <c r="AB145" i="5"/>
  <c r="S1179" i="5"/>
  <c r="T1667" i="5"/>
  <c r="AB1257" i="5"/>
  <c r="S1187" i="5"/>
  <c r="AB571" i="5"/>
  <c r="S995" i="5"/>
  <c r="AB305" i="5"/>
  <c r="R2281" i="5"/>
  <c r="G1137" i="5"/>
  <c r="AB2473" i="5"/>
  <c r="F2321" i="5"/>
  <c r="AB185" i="5"/>
  <c r="AB457" i="5"/>
  <c r="V833" i="5"/>
  <c r="V1177" i="5"/>
  <c r="V1993" i="5"/>
  <c r="AB577" i="5"/>
  <c r="AB131" i="5"/>
  <c r="F2200" i="5"/>
  <c r="S1299" i="5"/>
  <c r="G864" i="5"/>
  <c r="F86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AB385" i="5"/>
  <c r="AB1603" i="5"/>
  <c r="AB873" i="5"/>
  <c r="S1131" i="5"/>
  <c r="T1187" i="5"/>
  <c r="AB547" i="5"/>
  <c r="J1281" i="5"/>
  <c r="F2265" i="5"/>
  <c r="T211" i="5"/>
  <c r="V2401" i="5"/>
  <c r="AB249" i="5"/>
  <c r="V505" i="5"/>
  <c r="AB889" i="5"/>
  <c r="AB1353" i="5"/>
  <c r="T419" i="5"/>
  <c r="S2243" i="5"/>
  <c r="S2003" i="5"/>
  <c r="G1072" i="5"/>
  <c r="I1072" i="5"/>
  <c r="I1387" i="5"/>
  <c r="J1387" i="5"/>
  <c r="J1736" i="5"/>
  <c r="AB977" i="5"/>
  <c r="F2439" i="5"/>
  <c r="H313" i="5"/>
  <c r="G689" i="5"/>
  <c r="F281" i="5"/>
  <c r="G313" i="5"/>
  <c r="H689" i="5"/>
  <c r="AB1193" i="5"/>
  <c r="AB1985" i="5"/>
  <c r="T1059" i="5"/>
  <c r="AB1033"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V654" i="5"/>
  <c r="G654" i="5"/>
  <c r="G982" i="5"/>
  <c r="G542" i="5"/>
  <c r="AB79" i="5"/>
  <c r="V366" i="5"/>
  <c r="H6" i="6"/>
  <c r="D6" i="6"/>
  <c r="V1118" i="5"/>
  <c r="AB2498" i="5"/>
  <c r="H21" i="6"/>
  <c r="G5" i="6"/>
  <c r="H5" i="6" s="1"/>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G20" i="6"/>
  <c r="D16" i="6"/>
  <c r="K61" i="6"/>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R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K60" i="6"/>
  <c r="D15" i="6"/>
  <c r="F61" i="6"/>
  <c r="F33" i="6"/>
  <c r="F60" i="6"/>
  <c r="F28" i="6"/>
  <c r="H28" i="6" s="1"/>
  <c r="F43" i="6"/>
  <c r="F38" i="6"/>
  <c r="H38" i="6" s="1"/>
  <c r="D20" i="6"/>
  <c r="B2" i="6"/>
  <c r="T78" i="5"/>
  <c r="T20" i="5"/>
  <c r="T26" i="5"/>
  <c r="T25" i="5"/>
  <c r="S7" i="5"/>
  <c r="S71" i="5"/>
  <c r="S11" i="5"/>
  <c r="T64" i="5"/>
  <c r="T30" i="5"/>
  <c r="S38" i="5"/>
  <c r="S83" i="5"/>
  <c r="T52" i="5"/>
  <c r="T50" i="5"/>
  <c r="T15" i="5"/>
  <c r="T47" i="5"/>
  <c r="T5" i="5"/>
  <c r="T41" i="5"/>
  <c r="S56" i="5"/>
  <c r="S30" i="5"/>
  <c r="T23" i="5"/>
  <c r="T71" i="5"/>
  <c r="T63" i="5"/>
  <c r="S8" i="5"/>
  <c r="T28" i="5"/>
  <c r="S66" i="5"/>
  <c r="S9" i="5"/>
  <c r="T39" i="5"/>
  <c r="S45" i="5"/>
  <c r="S34" i="5"/>
  <c r="S26" i="5"/>
  <c r="T29" i="5"/>
  <c r="T62" i="5"/>
  <c r="T43" i="5"/>
  <c r="S70" i="5"/>
  <c r="T80" i="5"/>
  <c r="T16" i="5"/>
  <c r="S63" i="5"/>
  <c r="S37" i="5"/>
  <c r="T54" i="5"/>
  <c r="S60" i="5"/>
  <c r="S28" i="5"/>
  <c r="S40" i="5"/>
  <c r="T31" i="5"/>
  <c r="S55" i="5"/>
  <c r="S69" i="5"/>
  <c r="T48" i="5"/>
  <c r="S73" i="5"/>
  <c r="T67" i="5"/>
  <c r="T59" i="5"/>
  <c r="T10" i="5"/>
  <c r="T70" i="5"/>
  <c r="S43" i="5"/>
  <c r="T57" i="5"/>
  <c r="S67" i="5"/>
  <c r="T51" i="5"/>
  <c r="S20" i="5"/>
  <c r="S78" i="5"/>
  <c r="S36" i="5"/>
  <c r="S44" i="5"/>
  <c r="S68" i="5"/>
  <c r="S42" i="5"/>
  <c r="T73" i="5"/>
  <c r="S84" i="5"/>
  <c r="T21" i="5"/>
  <c r="S5" i="5"/>
  <c r="S53" i="5"/>
  <c r="T11" i="5"/>
  <c r="T22" i="5"/>
  <c r="S49" i="5"/>
  <c r="S52" i="5"/>
  <c r="T77" i="5"/>
  <c r="T13" i="5"/>
  <c r="T82" i="5"/>
  <c r="T17" i="5"/>
  <c r="T19" i="5"/>
  <c r="T46" i="5"/>
  <c r="S16" i="5"/>
  <c r="T79" i="5"/>
  <c r="S48" i="5"/>
  <c r="S80" i="5"/>
  <c r="S13" i="5"/>
  <c r="T65" i="5"/>
  <c r="T44" i="5"/>
  <c r="T61" i="5"/>
  <c r="S82" i="5"/>
  <c r="S75" i="5"/>
  <c r="T38" i="5"/>
  <c r="S25" i="5"/>
  <c r="S64" i="5"/>
  <c r="S65" i="5"/>
  <c r="S21" i="5"/>
  <c r="T75" i="5"/>
  <c r="S35" i="5"/>
  <c r="S81" i="5"/>
  <c r="S54" i="5"/>
  <c r="S15" i="5"/>
  <c r="T66" i="5"/>
  <c r="S31" i="5"/>
  <c r="T42" i="5"/>
  <c r="T40" i="5"/>
  <c r="S41" i="5"/>
  <c r="S17" i="5"/>
  <c r="T69" i="5"/>
  <c r="S62" i="5"/>
  <c r="T58" i="5"/>
  <c r="S12" i="5"/>
  <c r="T74" i="5"/>
  <c r="T45" i="5"/>
  <c r="S47" i="5"/>
  <c r="S59" i="5"/>
  <c r="S18" i="5"/>
  <c r="S46" i="5"/>
  <c r="S10" i="5"/>
  <c r="T34" i="5"/>
  <c r="T37" i="5"/>
  <c r="T81" i="5"/>
  <c r="S23" i="5"/>
  <c r="T53" i="5"/>
  <c r="T27" i="5"/>
  <c r="S14" i="5"/>
  <c r="S22" i="5"/>
  <c r="S39" i="5"/>
  <c r="T7" i="5"/>
  <c r="S72" i="5"/>
  <c r="T56" i="5"/>
  <c r="T18" i="5"/>
  <c r="S61" i="5"/>
  <c r="S79" i="5"/>
  <c r="S50" i="5"/>
  <c r="T9" i="5"/>
  <c r="S57" i="5"/>
  <c r="S58" i="5"/>
  <c r="T72" i="5"/>
  <c r="T12" i="5"/>
  <c r="S27" i="5"/>
  <c r="S24" i="5"/>
  <c r="T35" i="5"/>
  <c r="S6" i="5"/>
  <c r="T55" i="5"/>
  <c r="S74" i="5"/>
  <c r="T49" i="5"/>
  <c r="S19" i="5"/>
  <c r="T8" i="5"/>
  <c r="S29" i="5"/>
  <c r="S77" i="5"/>
  <c r="S33" i="5"/>
  <c r="T24" i="5"/>
  <c r="S51" i="5"/>
  <c r="S32" i="5"/>
  <c r="T60" i="5"/>
  <c r="T14" i="5"/>
  <c r="T68" i="5"/>
  <c r="G60" i="6" l="1"/>
  <c r="H60" i="6" s="1"/>
  <c r="H61" i="6"/>
  <c r="D61" i="6" s="1"/>
  <c r="H43" i="6"/>
  <c r="D43" i="6" s="1"/>
  <c r="D33" i="6"/>
  <c r="C33" i="6"/>
  <c r="C23" i="6"/>
  <c r="D23" i="6"/>
  <c r="C20" i="6"/>
  <c r="C21" i="6"/>
  <c r="C61" i="6"/>
  <c r="D24" i="6"/>
  <c r="C24" i="6"/>
  <c r="F44" i="6"/>
  <c r="H44" i="6" s="1"/>
  <c r="F39" i="6"/>
  <c r="H39" i="6" s="1"/>
  <c r="B43" i="4"/>
  <c r="A27" i="6" s="1"/>
  <c r="B49" i="4"/>
  <c r="A32" i="6" s="1"/>
  <c r="D21" i="6"/>
  <c r="B37" i="4"/>
  <c r="A22" i="6" s="1"/>
  <c r="F34" i="6"/>
  <c r="H34" i="6" s="1"/>
  <c r="B55" i="4"/>
  <c r="A37" i="6" s="1"/>
  <c r="F48" i="6"/>
  <c r="F53" i="6" s="1"/>
  <c r="H53" i="6" s="1"/>
  <c r="C15" i="6"/>
  <c r="C38" i="6"/>
  <c r="D38" i="6"/>
  <c r="C43" i="6"/>
  <c r="D28" i="6"/>
  <c r="C28" i="6"/>
  <c r="B77" i="4"/>
  <c r="A54" i="6" s="1"/>
  <c r="B69" i="4"/>
  <c r="A48" i="6" s="1"/>
  <c r="B73" i="4"/>
  <c r="A51" i="6" s="1"/>
  <c r="B71" i="4"/>
  <c r="A49" i="6" s="1"/>
  <c r="B38" i="4"/>
  <c r="B62" i="4" s="1"/>
  <c r="A43" i="6" s="1"/>
  <c r="B81" i="4"/>
  <c r="A57" i="6" s="1"/>
  <c r="D13" i="6"/>
  <c r="C13" i="6"/>
  <c r="D11" i="6"/>
  <c r="C11" i="6"/>
  <c r="C10" i="6"/>
  <c r="C9" i="6"/>
  <c r="D9" i="6"/>
  <c r="C8" i="6"/>
  <c r="D8" i="6"/>
  <c r="D7" i="6"/>
  <c r="C7" i="6"/>
  <c r="B52" i="4"/>
  <c r="A35" i="6" s="1"/>
  <c r="C5" i="6"/>
  <c r="D5" i="6"/>
  <c r="D43" i="4"/>
  <c r="D61" i="4"/>
  <c r="D31" i="4"/>
  <c r="B59" i="4"/>
  <c r="A41" i="6" s="1"/>
  <c r="D49" i="4"/>
  <c r="C4" i="6"/>
  <c r="D4" i="6"/>
  <c r="B63" i="4"/>
  <c r="A44" i="6" s="1"/>
  <c r="A25" i="6"/>
  <c r="B64" i="4"/>
  <c r="A45" i="6" s="1"/>
  <c r="B46" i="4"/>
  <c r="A30" i="6" s="1"/>
  <c r="B75" i="4"/>
  <c r="A53" i="6" s="1"/>
  <c r="B57" i="4"/>
  <c r="A39" i="6" s="1"/>
  <c r="D68" i="4"/>
  <c r="A24" i="6"/>
  <c r="G68" i="4"/>
  <c r="D55" i="4"/>
  <c r="H64" i="6"/>
  <c r="C64" i="6"/>
  <c r="G49" i="4"/>
  <c r="G31" i="4"/>
  <c r="B53" i="4"/>
  <c r="A36" i="6" s="1"/>
  <c r="G61" i="4"/>
  <c r="G55" i="4"/>
  <c r="G43" i="4"/>
  <c r="B65" i="4"/>
  <c r="A46" i="6" s="1"/>
  <c r="B47" i="4"/>
  <c r="A31" i="6" s="1"/>
  <c r="C60" i="6" l="1"/>
  <c r="D60" i="6"/>
  <c r="D53" i="6"/>
  <c r="C53" i="6"/>
  <c r="F54" i="6"/>
  <c r="H54" i="6" s="1"/>
  <c r="F55" i="6"/>
  <c r="H55" i="6" s="1"/>
  <c r="F57" i="6"/>
  <c r="H57" i="6" s="1"/>
  <c r="F58" i="6"/>
  <c r="H58" i="6" s="1"/>
  <c r="H48" i="6"/>
  <c r="F52" i="6"/>
  <c r="H52" i="6" s="1"/>
  <c r="F49" i="6"/>
  <c r="C39" i="6"/>
  <c r="D39" i="6"/>
  <c r="D44" i="6"/>
  <c r="C44" i="6"/>
  <c r="D34" i="6"/>
  <c r="C34" i="6"/>
  <c r="A23" i="6"/>
  <c r="B74" i="4"/>
  <c r="A52" i="6" s="1"/>
  <c r="B44" i="4"/>
  <c r="A28" i="6" s="1"/>
  <c r="B56" i="4"/>
  <c r="A38" i="6" s="1"/>
  <c r="B50" i="4"/>
  <c r="A33" i="6" s="1"/>
  <c r="C58" i="6" l="1"/>
  <c r="D58" i="6"/>
  <c r="C55" i="6"/>
  <c r="D55" i="6"/>
  <c r="D54" i="6"/>
  <c r="C54" i="6"/>
  <c r="H49" i="6"/>
  <c r="F50" i="6"/>
  <c r="H50" i="6" s="1"/>
  <c r="C57" i="6"/>
  <c r="D57" i="6"/>
  <c r="D52" i="6"/>
  <c r="C52" i="6"/>
  <c r="C48" i="6"/>
  <c r="D48" i="6"/>
  <c r="D50" i="6" l="1"/>
  <c r="C50" i="6"/>
  <c r="D49" i="6"/>
  <c r="C49" i="6"/>
  <c r="H65" i="6"/>
  <c r="D2" i="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<sst xmlns="http://schemas.openxmlformats.org/spreadsheetml/2006/main" count="15742" uniqueCount="12858">
  <si>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</si>
  <si>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</si>
  <si>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</si>
  <si>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</si>
  <si>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</si>
  <si>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</si>
  <si>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</si>
  <si>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</si>
  <si>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</si>
  <si>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</si>
  <si>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</si>
  <si>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</si>
  <si>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</si>
  <si>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</si>
  <si>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</si>
  <si>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</si>
  <si>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</si>
  <si>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</si>
  <si>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</si>
  <si>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</si>
  <si>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</si>
  <si>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</si>
  <si>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</si>
  <si>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</si>
  <si>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</si>
  <si>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</si>
  <si>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</si>
  <si>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</si>
  <si>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</si>
  <si>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</si>
  <si>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</si>
  <si>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</si>
  <si>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</si>
  <si>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</si>
  <si>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</si>
  <si>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</si>
  <si>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</si>
  <si>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</si>
  <si>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</si>
  <si>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</si>
  <si>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</si>
  <si>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</si>
  <si>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</si>
  <si>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</si>
  <si>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</si>
  <si>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</si>
  <si>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</si>
  <si>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</si>
  <si>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</si>
  <si>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</si>
  <si>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</si>
  <si>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</si>
  <si>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</si>
  <si>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</si>
  <si>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</si>
  <si>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</si>
  <si>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</si>
  <si>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</si>
  <si>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</si>
  <si>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</si>
  <si>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</si>
  <si>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</si>
  <si>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</si>
  <si>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</si>
  <si>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</si>
  <si>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</si>
  <si>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</si>
  <si>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</si>
  <si>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</si>
  <si>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</si>
  <si>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</si>
  <si>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</si>
  <si>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</si>
  <si>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</si>
  <si>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</si>
  <si>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</si>
  <si>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</si>
  <si>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</si>
  <si>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</si>
  <si>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</si>
  <si>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</si>
  <si>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</si>
  <si>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</si>
  <si>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</si>
  <si>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</si>
  <si>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</si>
  <si>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</si>
  <si>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</si>
  <si>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</si>
  <si>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</si>
  <si>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</si>
  <si>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</si>
  <si>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</si>
  <si>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</si>
  <si>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</si>
  <si>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</si>
  <si>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</si>
  <si>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</si>
  <si>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</si>
  <si>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</si>
  <si>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</si>
  <si>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</si>
  <si>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</si>
  <si>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</si>
  <si>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</si>
  <si>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</si>
  <si>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</si>
  <si>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</si>
  <si>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</si>
  <si>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</si>
  <si>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</si>
  <si>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</si>
  <si>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</si>
  <si>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</si>
  <si>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</si>
  <si>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</si>
  <si>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</si>
  <si>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</si>
  <si>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</si>
  <si>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</si>
  <si>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</si>
  <si>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</si>
  <si>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</si>
  <si>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</si>
  <si>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</si>
  <si>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</si>
  <si>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</si>
  <si>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</si>
  <si>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</si>
  <si>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</si>
  <si>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</si>
  <si>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</si>
  <si>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</si>
  <si>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</si>
  <si>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</si>
  <si>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</si>
  <si>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</si>
  <si>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</si>
  <si>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</si>
  <si>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</si>
  <si>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</si>
  <si>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</si>
  <si>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</si>
  <si>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</si>
  <si>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</si>
  <si>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</si>
  <si>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</si>
  <si>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</si>
  <si>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</si>
  <si>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</si>
  <si>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</si>
  <si>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</si>
  <si>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</si>
  <si>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</si>
  <si>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</si>
  <si>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</si>
  <si>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</si>
  <si>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</si>
  <si>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</si>
  <si>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</si>
  <si>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</si>
  <si>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</si>
  <si>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</si>
  <si>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</si>
  <si>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</si>
  <si>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</si>
  <si>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</si>
  <si>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</si>
  <si>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</si>
  <si>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</si>
  <si>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</si>
  <si>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</si>
  <si>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</si>
  <si>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</si>
  <si>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</si>
  <si>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</si>
  <si>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</si>
  <si>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</si>
  <si>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</si>
  <si>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</si>
  <si>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</si>
  <si>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</si>
  <si>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</si>
  <si>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</si>
  <si>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</si>
  <si>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</si>
  <si>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</si>
  <si>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</si>
  <si>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</si>
  <si>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</si>
  <si>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</si>
  <si>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</si>
  <si>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</si>
  <si>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</si>
  <si>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</si>
  <si>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</si>
  <si>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</si>
  <si>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</si>
  <si>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</si>
  <si>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</si>
  <si>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</si>
  <si>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</si>
  <si>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</si>
  <si>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</si>
  <si>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</si>
  <si>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</si>
  <si>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</si>
  <si>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</si>
  <si>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</si>
  <si>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</si>
  <si>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</si>
  <si>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</si>
  <si>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</si>
  <si>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</si>
  <si>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</si>
  <si>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</si>
  <si>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</si>
  <si>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</si>
  <si>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</si>
  <si>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</si>
  <si>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</si>
  <si>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</si>
  <si>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</si>
  <si>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</si>
  <si>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</si>
  <si>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</si>
  <si>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</si>
  <si>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</si>
  <si>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</si>
  <si>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</si>
  <si>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</si>
  <si>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</si>
  <si>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</si>
  <si>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</si>
  <si>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</si>
  <si>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</si>
  <si>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</si>
  <si>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</si>
  <si>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</si>
  <si>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</si>
  <si>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</si>
  <si>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</si>
  <si>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</si>
  <si>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</si>
  <si>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</si>
  <si>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</si>
  <si>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</si>
  <si>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</si>
  <si>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</si>
  <si>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</si>
  <si>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</si>
  <si>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</si>
  <si>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</si>
  <si>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</si>
  <si>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</si>
  <si>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</si>
  <si>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</si>
  <si>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</si>
  <si>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</si>
  <si>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</si>
  <si>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</si>
  <si>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</si>
  <si>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</si>
  <si>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</si>
  <si>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</si>
  <si>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</si>
  <si>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</si>
  <si>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</si>
  <si>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</si>
  <si>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</si>
  <si>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</si>
  <si>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</si>
  <si>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</si>
  <si>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</si>
  <si>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</si>
  <si>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</si>
  <si>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</si>
  <si>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</si>
  <si>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</si>
  <si>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</si>
  <si>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</si>
  <si>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</si>
  <si>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</si>
  <si>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</si>
  <si>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</si>
  <si>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</si>
  <si>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</si>
  <si>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</si>
  <si>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</si>
  <si>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</si>
  <si>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</si>
  <si>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</si>
  <si>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</si>
  <si>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</si>
  <si>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</si>
  <si>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</si>
  <si>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</si>
  <si>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</si>
  <si>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</si>
  <si>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</si>
  <si>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</si>
  <si>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</si>
  <si>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</si>
  <si>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</si>
  <si>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</si>
  <si>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</si>
  <si>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</si>
  <si>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</si>
  <si>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</si>
  <si>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</si>
  <si>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</si>
  <si>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</si>
  <si>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</si>
  <si>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</si>
  <si>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</si>
  <si>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</si>
  <si>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</si>
  <si>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</si>
  <si>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</si>
  <si>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</si>
  <si>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</si>
  <si>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</si>
  <si>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</si>
  <si>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</si>
  <si>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</si>
  <si>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</si>
  <si>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</si>
  <si>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</si>
  <si>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</si>
  <si>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</si>
  <si>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</si>
  <si>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</si>
  <si>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</si>
  <si>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</si>
  <si>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</si>
  <si>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</si>
  <si>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</si>
  <si>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</si>
  <si>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</si>
  <si>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</si>
  <si>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</si>
  <si>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</si>
  <si>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</si>
  <si>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</si>
  <si>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</si>
  <si>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</si>
  <si>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</si>
  <si>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</si>
  <si>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</si>
  <si>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</si>
  <si>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</si>
  <si>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</si>
  <si>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</si>
  <si>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</si>
  <si>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</si>
  <si>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</si>
  <si>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</si>
  <si>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</si>
  <si>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</si>
  <si>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</si>
  <si>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</si>
  <si>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</si>
  <si>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</si>
  <si>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</si>
  <si>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</si>
  <si>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</si>
  <si>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</si>
  <si>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</si>
  <si>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</si>
  <si>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</si>
  <si>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</si>
  <si>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</si>
  <si>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</si>
  <si>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</si>
  <si>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</si>
  <si>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</si>
  <si>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</si>
  <si>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</si>
  <si>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</si>
  <si>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</si>
  <si>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</si>
  <si>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</si>
  <si>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</si>
  <si>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</si>
  <si>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</si>
  <si>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</si>
  <si>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</si>
  <si>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</si>
  <si>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</si>
  <si>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</si>
  <si>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</si>
  <si>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</si>
  <si>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</si>
  <si>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</si>
  <si>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</si>
  <si>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</si>
  <si>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</si>
  <si>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</si>
  <si>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</si>
  <si>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</si>
  <si>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</si>
  <si>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</si>
  <si>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</si>
  <si>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</si>
  <si>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</si>
  <si>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</si>
  <si>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</si>
  <si>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</si>
  <si>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</si>
  <si>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</si>
  <si>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</si>
  <si>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</si>
  <si>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</si>
  <si>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</si>
  <si>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</si>
  <si>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</si>
  <si>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</si>
  <si>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</si>
  <si>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</si>
  <si>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</si>
  <si>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</si>
  <si>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</si>
  <si>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</si>
  <si>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</si>
  <si>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</si>
  <si>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</si>
  <si>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</si>
  <si>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</si>
  <si>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</si>
  <si>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</si>
  <si>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</si>
  <si>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</si>
  <si>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</si>
  <si>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</si>
  <si>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</si>
  <si>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</si>
  <si>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</si>
  <si>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</si>
  <si>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</si>
  <si>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</si>
  <si>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</si>
  <si>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</si>
  <si>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</si>
  <si>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</si>
  <si>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</si>
  <si>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</si>
  <si>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</si>
  <si>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</si>
  <si>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</si>
  <si>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</si>
  <si>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</si>
  <si>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</si>
  <si>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</si>
  <si>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</si>
  <si>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</si>
  <si>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</si>
  <si>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</si>
  <si>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</si>
  <si>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</si>
  <si>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</si>
  <si>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</si>
  <si>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</si>
  <si>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</si>
  <si>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</si>
  <si>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</si>
  <si>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</si>
  <si>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</si>
  <si>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</si>
  <si>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</si>
  <si>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</si>
  <si>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</si>
  <si>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</si>
  <si>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</si>
  <si>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</si>
  <si>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</si>
  <si>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</si>
  <si>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</si>
  <si>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</si>
  <si>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</si>
  <si>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</si>
  <si>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</si>
  <si>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</si>
  <si>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</si>
  <si>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</si>
  <si>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</si>
  <si>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</si>
  <si>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</si>
  <si>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</si>
  <si>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</si>
  <si>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</si>
  <si>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</si>
  <si>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</si>
  <si>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</si>
  <si>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</si>
  <si>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</si>
  <si>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</si>
  <si>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</si>
  <si>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</si>
  <si>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</si>
  <si>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</si>
  <si>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</si>
  <si>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</si>
  <si>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</si>
  <si>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</si>
  <si>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</si>
  <si>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</si>
  <si>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</si>
  <si>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</si>
  <si>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</si>
  <si>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</si>
  <si>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</si>
  <si>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</si>
  <si>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</si>
  <si>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</si>
  <si>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</si>
  <si>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</si>
  <si>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</si>
  <si>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</si>
  <si>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</si>
  <si>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</si>
  <si>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</si>
  <si>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</si>
  <si>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</si>
  <si>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</si>
  <si>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</si>
  <si>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</si>
  <si>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</si>
  <si>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</si>
  <si>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</si>
  <si>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</si>
  <si>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</si>
  <si>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</si>
  <si>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</si>
  <si>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</si>
  <si>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</si>
  <si>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</si>
  <si>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</si>
  <si>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</si>
  <si>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</si>
  <si>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</si>
  <si>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</si>
  <si>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</si>
  <si>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</si>
  <si>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</si>
  <si>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</si>
  <si>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</si>
  <si>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</si>
  <si>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</si>
  <si>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</si>
  <si>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</si>
  <si>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</si>
  <si>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</si>
  <si>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</si>
  <si>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</si>
  <si>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</si>
  <si>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</si>
  <si>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</si>
  <si>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</si>
  <si>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</si>
  <si>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</si>
  <si>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</si>
  <si>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</si>
  <si>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</si>
  <si>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</si>
  <si>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</si>
  <si>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</si>
  <si>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</si>
  <si>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</si>
  <si>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</si>
  <si>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</si>
  <si>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</si>
  <si>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</si>
  <si>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</si>
  <si>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</si>
  <si>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</si>
  <si>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</si>
  <si>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</si>
  <si>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</si>
  <si>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</si>
  <si>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</si>
  <si>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</si>
  <si>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</si>
  <si>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</si>
  <si>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</si>
  <si>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</si>
  <si>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</si>
  <si>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</si>
  <si>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</si>
  <si>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</si>
  <si>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</si>
  <si>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</si>
  <si>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</si>
  <si>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</si>
  <si>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</si>
  <si>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</si>
  <si>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</si>
  <si>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</si>
  <si>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</si>
  <si>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</si>
  <si>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</si>
  <si>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</si>
  <si>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</si>
  <si>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</si>
  <si>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</si>
  <si>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</si>
  <si>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</si>
  <si>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</si>
  <si>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</si>
  <si>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</si>
  <si>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</si>
  <si>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</si>
  <si>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</si>
  <si>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</si>
  <si>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</si>
  <si>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</si>
  <si>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</si>
  <si>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</si>
  <si>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</si>
  <si>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</si>
  <si>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</si>
  <si>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</si>
  <si>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</si>
  <si>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</si>
  <si>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</si>
  <si>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</si>
  <si>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</si>
  <si>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</si>
  <si>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</si>
  <si>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</si>
  <si>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</si>
  <si>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</si>
  <si>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</si>
  <si>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</si>
  <si>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</si>
  <si>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</si>
  <si>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</si>
  <si>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</si>
  <si>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</si>
  <si>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</si>
  <si>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</si>
  <si>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</si>
  <si>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</si>
  <si>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</si>
  <si>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</si>
  <si>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</si>
  <si>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</si>
  <si>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</si>
  <si>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</si>
  <si>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</si>
  <si>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</si>
  <si>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</si>
  <si>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</si>
  <si>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</si>
  <si>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</si>
  <si>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</si>
  <si>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</si>
  <si>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</si>
  <si>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</si>
  <si>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</si>
  <si>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</si>
  <si>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</si>
  <si>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</si>
  <si>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</si>
  <si>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</si>
  <si>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</si>
  <si>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</si>
  <si>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</si>
  <si>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</si>
  <si>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</si>
  <si>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</si>
  <si>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</si>
  <si>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</si>
  <si>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</si>
  <si>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</si>
  <si>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</si>
  <si>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</si>
  <si>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</si>
  <si>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</si>
  <si>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</si>
  <si>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</si>
  <si>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</si>
  <si>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</si>
  <si>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</si>
  <si>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</si>
  <si>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</si>
  <si>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</si>
  <si>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</si>
  <si>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</si>
  <si>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</si>
  <si>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</si>
  <si>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</si>
  <si>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</si>
  <si>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</si>
  <si>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</si>
  <si>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</si>
  <si>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</si>
  <si>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</si>
  <si>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</si>
  <si>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</si>
  <si>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</si>
  <si>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</si>
  <si>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</si>
  <si>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</si>
  <si>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</si>
  <si>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</si>
  <si>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</si>
  <si>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</si>
  <si>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</si>
  <si>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</si>
  <si>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</si>
  <si>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</si>
  <si>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</si>
  <si>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</si>
  <si>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</si>
  <si>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</si>
  <si>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</si>
  <si>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</si>
  <si>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</si>
  <si>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</si>
  <si>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</si>
  <si>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</si>
  <si>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</si>
  <si>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</si>
  <si>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</si>
  <si>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</si>
  <si>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</si>
  <si>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</si>
  <si>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</si>
  <si>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</si>
  <si>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</si>
  <si>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</si>
  <si>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</si>
  <si>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</si>
  <si>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</si>
  <si>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</si>
  <si>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</si>
  <si>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</si>
  <si>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</si>
  <si>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</si>
  <si>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</si>
  <si>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</si>
  <si>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</si>
  <si>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</si>
  <si>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</si>
  <si>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</si>
  <si>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</si>
  <si>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</si>
  <si>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</si>
  <si>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</si>
  <si>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</si>
  <si>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</si>
  <si>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</si>
  <si>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</si>
  <si>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</si>
  <si>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</si>
  <si>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</si>
  <si>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</si>
  <si>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</si>
  <si>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</si>
  <si>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</si>
  <si>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</si>
  <si>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</si>
  <si>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</si>
  <si>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</si>
  <si>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</si>
  <si>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</si>
  <si>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</si>
  <si>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</si>
  <si>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</si>
  <si>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</si>
  <si>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</si>
  <si>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</si>
  <si>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</si>
  <si>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</si>
  <si>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</si>
  <si>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</si>
  <si>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</si>
  <si>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</si>
  <si>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</si>
  <si>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</si>
  <si>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</si>
  <si>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</si>
  <si>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</si>
  <si>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</si>
  <si>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</si>
  <si>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</si>
  <si>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</si>
  <si>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</si>
  <si>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</si>
  <si>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</si>
  <si>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</si>
  <si>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</si>
  <si>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</si>
  <si>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</si>
  <si>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</si>
  <si>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</si>
  <si>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</si>
  <si>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</si>
  <si>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</si>
  <si>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</si>
  <si>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</si>
  <si>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</si>
  <si>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</si>
  <si>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</si>
  <si>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</si>
  <si>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</si>
  <si>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</si>
  <si>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</si>
  <si>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</si>
  <si>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</si>
  <si>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</si>
  <si>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</si>
  <si>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</si>
  <si>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</si>
  <si>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</si>
  <si>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</si>
  <si>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</si>
  <si>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</si>
  <si>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</si>
  <si>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</si>
  <si>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</si>
  <si>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</si>
  <si>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</si>
  <si>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</si>
  <si>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</si>
  <si>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</si>
  <si>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</si>
  <si>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</si>
  <si>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</si>
  <si>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</si>
  <si>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</si>
  <si>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</si>
  <si>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</si>
  <si>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</si>
  <si>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</si>
  <si>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</si>
  <si>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</si>
  <si>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</si>
  <si>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</si>
  <si>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</si>
  <si>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</si>
  <si>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</si>
  <si>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</si>
  <si>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</si>
  <si>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</si>
  <si>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</si>
  <si>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</si>
  <si>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</si>
  <si>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</si>
  <si>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</si>
  <si>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</si>
  <si>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</si>
  <si>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</si>
  <si>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</si>
  <si>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</si>
  <si>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</si>
  <si>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</si>
  <si>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</si>
  <si>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</si>
  <si>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</si>
  <si>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</si>
  <si>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</si>
  <si>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</si>
  <si>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</si>
  <si>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</si>
  <si>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</si>
  <si>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</si>
  <si>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</si>
  <si>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</si>
  <si>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</si>
  <si>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</si>
  <si>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</si>
  <si>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</si>
  <si>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</si>
  <si>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</si>
  <si>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</si>
  <si>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</si>
  <si>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</si>
  <si>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</si>
  <si>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</si>
  <si>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</si>
  <si>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</si>
  <si>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</si>
  <si>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</si>
  <si>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</si>
  <si>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</si>
  <si>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</si>
  <si>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</si>
  <si>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</si>
  <si>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</si>
  <si>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</si>
  <si>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</si>
  <si>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</si>
  <si>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</si>
  <si>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</si>
  <si>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</si>
  <si>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</si>
  <si>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</si>
  <si>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</si>
  <si>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</si>
  <si>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</si>
  <si>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</si>
  <si>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</si>
  <si>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</si>
  <si>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</si>
  <si>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</si>
  <si>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</si>
  <si>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</si>
  <si>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</si>
  <si>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</si>
  <si>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</si>
  <si>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</si>
  <si>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</si>
  <si>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</si>
  <si>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</si>
  <si>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</si>
  <si>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</si>
  <si>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</si>
  <si>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</si>
  <si>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</si>
  <si>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</si>
  <si>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</si>
  <si>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</si>
  <si>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</si>
  <si>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</si>
  <si>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</si>
  <si>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</si>
  <si>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</si>
  <si>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</si>
  <si>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</si>
  <si>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</si>
  <si>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</si>
  <si>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</si>
  <si>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</si>
  <si>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</si>
  <si>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</si>
  <si>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</si>
  <si>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</si>
  <si>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</si>
  <si>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</si>
  <si>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</si>
  <si>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</si>
  <si>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</si>
  <si>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</si>
  <si>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</si>
  <si>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</si>
  <si>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</si>
  <si>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</si>
  <si>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</si>
  <si>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</si>
  <si>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</si>
  <si>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</si>
  <si>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</si>
  <si>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</si>
  <si>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</si>
  <si>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</si>
  <si>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</si>
  <si>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</si>
  <si>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</si>
  <si>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</si>
  <si>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</si>
  <si>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</si>
  <si>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</si>
  <si>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</si>
  <si>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</si>
  <si>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</si>
  <si>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</si>
  <si>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</si>
  <si>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</si>
  <si>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</si>
  <si>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</si>
  <si>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</si>
  <si>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</si>
  <si>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</si>
  <si>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</si>
  <si>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</si>
  <si>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</si>
  <si>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</si>
  <si>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</si>
  <si>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</si>
  <si>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</si>
  <si>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</si>
  <si>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</si>
  <si>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</si>
  <si>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</si>
  <si>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</si>
  <si>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</si>
  <si>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</si>
  <si>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</si>
  <si>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</si>
  <si>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</si>
  <si>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</si>
  <si>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</si>
  <si>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</si>
  <si>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</si>
  <si>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</si>
  <si>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</si>
  <si>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</si>
  <si>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</si>
  <si>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</si>
  <si>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</si>
  <si>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</si>
  <si>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</si>
  <si>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</si>
  <si>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</si>
  <si>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</si>
  <si>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</si>
  <si>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</si>
  <si>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</si>
  <si>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</si>
  <si>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</si>
  <si>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</si>
  <si>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</si>
  <si>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</si>
  <si>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</si>
  <si>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</si>
  <si>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</si>
  <si>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</si>
  <si>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</si>
  <si>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</si>
  <si>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</si>
  <si>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</si>
  <si>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</si>
  <si>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</si>
  <si>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</si>
  <si>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</si>
  <si>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</si>
  <si>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</si>
  <si>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</si>
  <si>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</si>
  <si>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</si>
  <si>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</si>
  <si>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</si>
  <si>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</si>
  <si>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</si>
  <si>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</si>
  <si>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</si>
  <si>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</si>
  <si>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</si>
  <si>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</si>
  <si>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</si>
  <si>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</si>
  <si>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</si>
  <si>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</si>
  <si>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</si>
  <si>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</si>
  <si>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</si>
  <si>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</si>
  <si>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</si>
  <si>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</si>
  <si>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</si>
  <si>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</si>
  <si>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</si>
  <si>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</si>
  <si>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</si>
  <si>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</si>
  <si>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</si>
  <si>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</si>
  <si>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</si>
  <si>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</si>
  <si>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</si>
  <si>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</si>
  <si>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</si>
  <si>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</si>
  <si>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</si>
  <si>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</si>
  <si>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</si>
  <si>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</si>
  <si>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</si>
  <si>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</si>
  <si>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</si>
  <si>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</si>
  <si>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</si>
  <si>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</si>
  <si>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</si>
  <si>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</si>
  <si>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</si>
  <si>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</si>
  <si>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</si>
  <si>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</si>
  <si>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</si>
  <si>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</si>
  <si>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</si>
  <si>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</si>
  <si>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</si>
  <si>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</si>
  <si>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</si>
  <si>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</si>
  <si>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</si>
  <si>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</si>
  <si>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</si>
  <si>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</si>
  <si>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</si>
  <si>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</si>
  <si>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</si>
  <si>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</si>
  <si>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</si>
  <si>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</si>
  <si>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</si>
  <si>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</si>
  <si>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</si>
  <si>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</si>
  <si>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</si>
  <si>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</si>
  <si>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</si>
  <si>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</si>
  <si>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</si>
  <si>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</si>
  <si>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</si>
  <si>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</si>
  <si>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</si>
  <si>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</si>
  <si>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</si>
  <si>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</si>
  <si>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</si>
  <si>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</si>
  <si>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</si>
  <si>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</si>
  <si>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</si>
  <si>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</si>
  <si>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</si>
  <si>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</si>
  <si>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</si>
  <si>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</si>
  <si>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</si>
  <si>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</si>
  <si>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</si>
  <si>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</si>
  <si>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</si>
  <si>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</si>
  <si>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</si>
  <si>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</si>
  <si>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</si>
  <si>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</si>
  <si>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</si>
  <si>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</si>
  <si>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</si>
  <si>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</si>
  <si>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</si>
  <si>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</si>
  <si>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</si>
  <si>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</si>
  <si>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</si>
  <si>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</si>
  <si>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</si>
  <si>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</si>
  <si>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</si>
  <si>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</si>
  <si>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</si>
  <si>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</si>
  <si>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</si>
  <si>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</si>
  <si>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</si>
  <si>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</si>
  <si>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</si>
  <si>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</si>
  <si>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</si>
  <si>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</si>
  <si>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</si>
  <si>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</si>
  <si>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</si>
  <si>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</si>
  <si>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</si>
  <si>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</si>
  <si>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</si>
  <si>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</si>
  <si>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</si>
  <si>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</si>
  <si>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</si>
  <si>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</si>
  <si>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</si>
  <si>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</si>
  <si>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</si>
  <si>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</si>
  <si>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</si>
  <si>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</si>
  <si>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</si>
  <si>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</si>
  <si>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</si>
  <si>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</si>
  <si>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</si>
  <si>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</si>
  <si>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</si>
  <si>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</si>
  <si>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</si>
  <si>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</si>
  <si>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</si>
  <si>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</si>
  <si>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</si>
  <si>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</si>
  <si>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</si>
  <si>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</si>
  <si>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</si>
  <si>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</si>
  <si>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</si>
  <si>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</si>
  <si>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</si>
  <si>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</si>
  <si>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</si>
  <si>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</si>
  <si>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</si>
  <si>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</si>
  <si>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</si>
  <si>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</si>
  <si>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</si>
  <si>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</si>
  <si>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</si>
  <si>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</si>
  <si>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</si>
  <si>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</si>
  <si>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</si>
  <si>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</si>
  <si>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</si>
  <si>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</si>
  <si>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</si>
  <si>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</si>
  <si>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</si>
  <si>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</si>
  <si>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</si>
  <si>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</si>
  <si>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</si>
  <si>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</si>
  <si>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</si>
  <si>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</si>
  <si>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</si>
  <si>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</si>
  <si>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</si>
  <si>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</si>
  <si>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</si>
  <si>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</si>
  <si>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</si>
  <si>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</si>
  <si>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</si>
  <si>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</si>
  <si>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</si>
  <si>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</si>
  <si>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</si>
  <si>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</si>
  <si>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</si>
  <si>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</si>
  <si>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</si>
  <si>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</si>
  <si>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</si>
  <si>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</si>
  <si>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</si>
  <si>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</si>
  <si>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</si>
  <si>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</si>
  <si>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</si>
  <si>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</si>
  <si>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</si>
  <si>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</si>
  <si>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</si>
  <si>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</si>
  <si>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</si>
  <si>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</si>
  <si>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</si>
  <si>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</si>
  <si>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</si>
  <si>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</si>
  <si>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</si>
  <si>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</si>
  <si>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</si>
  <si>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</si>
  <si>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</si>
  <si>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</si>
  <si>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</si>
  <si>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</si>
  <si>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</si>
  <si>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</si>
  <si>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</si>
  <si>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</si>
  <si>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</si>
  <si>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</si>
  <si>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</si>
  <si>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</si>
  <si>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</si>
  <si>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</si>
  <si>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</si>
  <si>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</si>
  <si>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</si>
  <si>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</si>
  <si>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</si>
  <si>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</si>
  <si>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</si>
  <si>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</si>
  <si>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</si>
  <si>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</si>
  <si>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</si>
  <si>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</si>
  <si>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</si>
  <si>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</si>
  <si>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</si>
  <si>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</si>
  <si>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</si>
  <si>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</si>
  <si>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</si>
  <si>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</si>
  <si>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</si>
  <si>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</si>
  <si>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</si>
  <si>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</si>
  <si>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</si>
  <si>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</si>
  <si>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</si>
  <si>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</si>
  <si>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</si>
  <si>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</si>
  <si>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</si>
  <si>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</si>
  <si>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</si>
  <si>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</si>
  <si>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</si>
  <si>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</si>
  <si>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</si>
  <si>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</si>
  <si>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</si>
  <si>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</si>
  <si>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</si>
  <si>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</si>
  <si>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</si>
  <si>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</si>
  <si>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</si>
  <si>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</si>
  <si>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</si>
  <si>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</si>
  <si>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</si>
  <si>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</si>
  <si>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</si>
  <si>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</si>
  <si>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</si>
  <si>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</si>
  <si>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</si>
  <si>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</si>
  <si>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</si>
  <si>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</si>
  <si>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</si>
  <si>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</si>
  <si>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</si>
  <si>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</si>
  <si>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</si>
  <si>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</si>
  <si>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</si>
  <si>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</si>
  <si>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</si>
  <si>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</si>
  <si>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</si>
  <si>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</si>
  <si>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</si>
  <si>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</si>
  <si>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</si>
  <si>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</si>
  <si>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</si>
  <si>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</si>
  <si>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</si>
  <si>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</si>
  <si>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</si>
  <si>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</si>
  <si>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</si>
  <si>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</si>
  <si>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</si>
  <si>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</si>
  <si>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</si>
  <si>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</si>
  <si>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</si>
  <si>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</si>
  <si>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</si>
  <si>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</si>
  <si>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</si>
  <si>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</si>
  <si>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</si>
  <si>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</si>
  <si>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</si>
  <si>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</si>
  <si>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</si>
  <si>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</si>
  <si>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</si>
  <si>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</si>
  <si>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</si>
  <si>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</si>
  <si>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</si>
  <si>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</si>
  <si>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</si>
  <si>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</si>
  <si>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</si>
  <si>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</si>
  <si>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</si>
  <si>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</si>
  <si>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</si>
  <si>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</si>
  <si>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</si>
  <si>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</si>
  <si>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</si>
  <si>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</si>
  <si>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</si>
  <si>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</si>
  <si>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</si>
  <si>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</si>
  <si>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</si>
  <si>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</si>
  <si>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</si>
  <si>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</si>
  <si>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</si>
  <si>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</si>
  <si>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</si>
  <si>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</si>
  <si>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</si>
  <si>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</si>
  <si>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</si>
  <si>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</si>
  <si>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</si>
  <si>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</si>
  <si>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</si>
  <si>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</si>
  <si>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</si>
  <si>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</si>
  <si>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</si>
  <si>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</si>
  <si>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</si>
  <si>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</si>
  <si>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</si>
  <si>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</si>
  <si>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</si>
  <si>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</si>
  <si>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</si>
  <si>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</si>
  <si>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</si>
  <si>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</si>
  <si>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</si>
  <si>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</si>
  <si>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</si>
  <si>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</si>
  <si>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</si>
  <si>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</si>
  <si>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</si>
  <si>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</si>
  <si>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</si>
  <si>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</si>
  <si>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</si>
  <si>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</si>
  <si>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</si>
  <si>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</si>
  <si>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</si>
  <si>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</si>
  <si>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</si>
  <si>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</si>
  <si>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</si>
  <si>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</si>
  <si>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</si>
  <si>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</si>
  <si>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</si>
  <si>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</si>
  <si>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</si>
  <si>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</si>
  <si>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</si>
  <si>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</si>
  <si>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</si>
  <si>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</si>
  <si>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</si>
  <si>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</si>
  <si>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</si>
  <si>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</si>
  <si>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</si>
  <si>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</si>
  <si>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</si>
  <si>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</si>
  <si>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</si>
  <si>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</si>
  <si>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</si>
  <si>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</si>
  <si>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</si>
  <si>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</si>
  <si>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</si>
  <si>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</si>
  <si>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</si>
  <si>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</si>
  <si>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</si>
  <si>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</si>
  <si>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</si>
  <si>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</si>
  <si>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</si>
  <si>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</si>
  <si>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</si>
  <si>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</si>
  <si>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</si>
  <si>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</si>
  <si>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</si>
  <si>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</si>
  <si>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</si>
  <si>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</si>
  <si>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</si>
  <si>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</si>
  <si>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</si>
  <si>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</si>
  <si>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</si>
  <si>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</si>
  <si>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</si>
  <si>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</si>
  <si>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</si>
  <si>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</si>
  <si>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</si>
  <si>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</si>
  <si>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</si>
  <si>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</si>
  <si>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</si>
  <si>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</si>
  <si>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</si>
  <si>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</si>
  <si>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</si>
  <si>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</si>
  <si>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</si>
  <si>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</si>
  <si>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</si>
  <si>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</si>
  <si>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</si>
  <si>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</si>
  <si>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</si>
  <si>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</si>
  <si>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</si>
  <si>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</si>
  <si>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</si>
  <si>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</si>
  <si>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</si>
  <si>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</si>
  <si>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</si>
  <si>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</si>
  <si>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</si>
  <si>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</si>
  <si>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</si>
  <si>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</si>
  <si>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</si>
  <si>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</si>
  <si>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</si>
  <si>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</si>
  <si>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</si>
  <si>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</si>
  <si>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</si>
  <si>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</si>
  <si>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</si>
  <si>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</si>
  <si>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</si>
  <si>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</si>
  <si>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</si>
  <si>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</si>
  <si>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</si>
  <si>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</si>
  <si>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</si>
  <si>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</si>
  <si>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</si>
  <si>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</si>
  <si>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</si>
  <si>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</si>
  <si>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</si>
  <si>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</si>
  <si>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</si>
  <si>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</si>
  <si>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</si>
  <si>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</si>
  <si>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</si>
  <si>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</si>
  <si>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</si>
  <si>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</si>
  <si>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</si>
  <si>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</si>
  <si>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</si>
  <si>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</si>
  <si>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</si>
  <si>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</si>
  <si>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</si>
  <si>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</si>
  <si>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</si>
  <si>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</si>
  <si>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</si>
  <si>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</si>
  <si>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</si>
  <si>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</si>
  <si>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</si>
  <si>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</si>
  <si>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</si>
  <si>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</si>
  <si>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</si>
  <si>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</si>
  <si>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</si>
  <si>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</si>
  <si>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</si>
  <si>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</si>
  <si>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</si>
  <si>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</si>
  <si>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</si>
  <si>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</si>
  <si>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</si>
  <si>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</si>
  <si>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</si>
  <si>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</si>
  <si>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</si>
  <si>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</si>
  <si>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</si>
  <si>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</si>
  <si>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</si>
  <si>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</si>
  <si>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</si>
  <si>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</si>
  <si>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</si>
  <si>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</si>
  <si>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</si>
  <si>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</si>
  <si>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</si>
  <si>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</si>
  <si>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</si>
  <si>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</si>
  <si>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</si>
  <si>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</si>
  <si>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</si>
  <si>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</si>
  <si>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</si>
  <si>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</si>
  <si>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</si>
  <si>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</si>
  <si>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</si>
  <si>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</si>
  <si>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</si>
  <si>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</si>
  <si>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</si>
  <si>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</si>
  <si>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</si>
  <si>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</si>
  <si>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</si>
  <si>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</si>
  <si>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</si>
  <si>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</si>
  <si>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</si>
  <si>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</si>
  <si>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</si>
  <si>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</si>
  <si>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</si>
  <si>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</si>
  <si>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</si>
  <si>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</si>
  <si>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</si>
  <si>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</si>
  <si>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</si>
  <si>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</si>
  <si>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</si>
  <si>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</si>
  <si>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</si>
  <si>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</si>
  <si>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</si>
  <si>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</si>
  <si>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</si>
  <si>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</si>
  <si>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</si>
  <si>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</si>
  <si>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</si>
  <si>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</si>
  <si>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</si>
  <si>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</si>
  <si>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</si>
  <si>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</si>
  <si>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</si>
  <si>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</si>
  <si>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</si>
  <si>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</si>
  <si>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</si>
  <si>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</si>
  <si>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</si>
  <si>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</si>
  <si>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</si>
  <si>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</si>
  <si>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</si>
  <si>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</si>
  <si>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</si>
  <si>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</si>
  <si>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</si>
  <si>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</si>
  <si>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</si>
  <si>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</si>
  <si>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</si>
  <si>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</si>
  <si>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</si>
  <si>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</si>
  <si>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</si>
  <si>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</si>
  <si>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</si>
  <si>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</si>
  <si>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</si>
  <si>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</si>
  <si>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</si>
  <si>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</si>
  <si>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</si>
  <si>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</si>
  <si>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</si>
  <si>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</si>
  <si>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</si>
  <si>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</si>
  <si>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</si>
  <si>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</si>
  <si>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</si>
  <si>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</si>
  <si>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</si>
  <si>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</si>
  <si>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</si>
  <si>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</si>
  <si>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</si>
  <si>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</si>
  <si>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</si>
  <si>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</si>
  <si>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</si>
  <si>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</si>
  <si>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</si>
  <si>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</si>
  <si>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</si>
  <si>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</si>
  <si>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</si>
  <si>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</si>
  <si>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</si>
  <si>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</si>
  <si>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</si>
  <si>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</si>
  <si>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</si>
  <si>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</si>
  <si>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</si>
  <si>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</si>
  <si>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</si>
  <si>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</si>
  <si>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</si>
  <si>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</si>
  <si>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</si>
  <si>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</si>
  <si>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</si>
  <si>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</si>
  <si>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</si>
  <si>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</si>
  <si>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</si>
  <si>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</si>
  <si>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</si>
  <si>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</si>
  <si>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</si>
  <si>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</si>
  <si>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</si>
  <si>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</si>
  <si>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</si>
  <si>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</si>
  <si>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</si>
  <si>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</si>
  <si>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</si>
  <si>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</si>
  <si>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</si>
  <si>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</si>
  <si>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</si>
  <si>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</si>
  <si>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</si>
  <si>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</si>
  <si>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</si>
  <si>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</si>
  <si>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</si>
  <si>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</si>
  <si>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</si>
  <si>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</si>
  <si>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</si>
  <si>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</si>
  <si>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</si>
  <si>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</si>
  <si>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</si>
  <si>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</si>
  <si>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</si>
  <si>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</si>
  <si>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</si>
  <si>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</si>
  <si>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</si>
  <si>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</si>
  <si>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</si>
  <si>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</si>
  <si>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</si>
  <si>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</si>
  <si>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</si>
  <si>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</si>
  <si>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</si>
  <si>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</si>
  <si>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</si>
  <si>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</si>
  <si>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</si>
  <si>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</si>
  <si>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</si>
  <si>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</si>
  <si>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</si>
  <si>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</si>
  <si>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</si>
  <si>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</si>
  <si>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</si>
  <si>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</si>
  <si>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</si>
  <si>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</si>
  <si>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</si>
  <si>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</si>
  <si>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</si>
  <si>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</si>
  <si>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</si>
  <si>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</si>
  <si>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</si>
  <si>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</si>
  <si>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</si>
  <si>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</si>
  <si>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</si>
  <si>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</si>
  <si>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</si>
  <si>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</si>
  <si>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</si>
  <si>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</si>
  <si>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</si>
  <si>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</si>
  <si>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</si>
  <si>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</si>
  <si>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</si>
  <si>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</si>
  <si>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</si>
  <si>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</si>
  <si>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</si>
  <si>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</si>
  <si>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</si>
  <si>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</si>
  <si>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</si>
  <si>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</si>
  <si>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</si>
  <si>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</si>
  <si>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</si>
  <si>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</si>
  <si>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</si>
  <si>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</si>
  <si>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</si>
  <si>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</si>
  <si>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</si>
  <si>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</si>
  <si>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</si>
  <si>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</si>
  <si>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</si>
  <si>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</si>
  <si>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</si>
  <si>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</si>
  <si>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</si>
  <si>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</si>
  <si>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</si>
  <si>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</si>
  <si>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</si>
  <si>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</si>
  <si>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</si>
  <si>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</si>
  <si>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</si>
  <si>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</si>
  <si>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</si>
  <si>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</si>
  <si>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</si>
  <si>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</si>
  <si>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</si>
  <si>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</si>
  <si>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</si>
  <si>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</si>
  <si>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</si>
  <si>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</si>
  <si>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</si>
  <si>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</si>
  <si>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</si>
  <si>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</si>
  <si>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</si>
  <si>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</si>
  <si>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</si>
  <si>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</si>
  <si>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</si>
  <si>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</si>
  <si>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</si>
  <si>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</si>
  <si>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</si>
  <si>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</si>
  <si>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</si>
  <si>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</si>
  <si>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</si>
  <si>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</si>
  <si>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</si>
  <si>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</si>
  <si>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</si>
  <si>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</si>
  <si>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</si>
  <si>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</si>
  <si>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</si>
  <si>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</si>
  <si>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</si>
  <si>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</si>
  <si>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</si>
  <si>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</si>
  <si>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</si>
  <si>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</si>
  <si>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</si>
  <si>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</si>
  <si>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</si>
  <si>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</si>
  <si>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</si>
  <si>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</si>
  <si>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</si>
  <si>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</si>
  <si>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</si>
  <si>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</si>
  <si>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</si>
  <si>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</si>
  <si>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</si>
  <si>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</si>
  <si>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</si>
  <si>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</si>
  <si>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</si>
  <si>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</si>
  <si>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</si>
  <si>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</si>
  <si>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</si>
  <si>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</si>
  <si>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</si>
  <si>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</si>
  <si>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</si>
  <si>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</si>
  <si>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</si>
  <si>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</si>
  <si>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</si>
  <si>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</si>
  <si>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</si>
  <si>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</si>
  <si>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</si>
  <si>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</si>
  <si>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</si>
  <si>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</si>
  <si>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</si>
  <si>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</si>
  <si>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</si>
  <si>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</si>
  <si>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</si>
  <si>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</si>
  <si>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</si>
  <si>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</si>
  <si>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</si>
  <si>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</si>
  <si>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</si>
  <si>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</si>
  <si>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</si>
  <si>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</si>
  <si>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</si>
  <si>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</si>
  <si>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</si>
  <si>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</si>
  <si>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</si>
  <si>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</si>
  <si>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</si>
  <si>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</si>
  <si>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</si>
  <si>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</si>
  <si>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</si>
  <si>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</si>
  <si>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</si>
  <si>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</si>
  <si>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</si>
  <si>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</si>
  <si>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</si>
  <si>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</si>
  <si>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</si>
  <si>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</si>
  <si>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</si>
  <si>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</si>
  <si>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</si>
  <si>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</si>
  <si>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</si>
  <si>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</si>
  <si>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</si>
  <si>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</si>
  <si>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</si>
  <si>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</si>
  <si>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</si>
  <si>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</si>
  <si>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</si>
  <si>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</si>
  <si>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</si>
  <si>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</si>
  <si>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</si>
  <si>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</si>
  <si>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</si>
  <si>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</si>
  <si>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</si>
  <si>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</si>
  <si>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</si>
  <si>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</si>
  <si>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</si>
  <si>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</si>
  <si>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</si>
  <si>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</si>
  <si>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</si>
  <si>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</si>
  <si>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</si>
  <si>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</si>
  <si>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</si>
  <si>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</si>
  <si>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</si>
  <si>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</si>
  <si>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</si>
  <si>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</si>
  <si>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</si>
  <si>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</si>
  <si>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</si>
  <si>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</si>
  <si>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</si>
  <si>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</si>
  <si>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</si>
  <si>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</si>
  <si>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</si>
  <si>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</si>
  <si>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</si>
  <si>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</si>
  <si>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</si>
  <si>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</si>
  <si>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</si>
  <si>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</si>
  <si>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</si>
  <si>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</si>
  <si>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</si>
  <si>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</si>
  <si>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</si>
  <si>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</si>
  <si>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</si>
  <si>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</si>
  <si>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</si>
  <si>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</si>
  <si>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</si>
  <si>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</si>
  <si>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</si>
  <si>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</si>
  <si>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</si>
  <si>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</si>
  <si>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</si>
  <si>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</si>
  <si>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</si>
  <si>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</si>
  <si>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</si>
  <si>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</si>
  <si>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</si>
  <si>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</si>
  <si>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</si>
  <si>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</si>
  <si>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</si>
  <si>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</si>
  <si>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</si>
  <si>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</si>
  <si>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</si>
  <si>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</si>
  <si>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</si>
  <si>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</si>
  <si>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</si>
  <si>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</si>
  <si>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</si>
  <si>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</si>
  <si>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</si>
  <si>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</si>
  <si>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</si>
  <si>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</si>
  <si>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</si>
  <si>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</si>
  <si>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</si>
  <si>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</si>
  <si>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</si>
  <si>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</si>
  <si>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</si>
  <si>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</si>
  <si>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</si>
  <si>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</si>
  <si>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</si>
  <si>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</si>
  <si>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</si>
  <si>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</si>
  <si>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</si>
  <si>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</si>
  <si>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</si>
  <si>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</si>
  <si>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</si>
  <si>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</si>
  <si>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</si>
  <si>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</si>
  <si>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</si>
  <si>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</si>
  <si>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</si>
  <si>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</si>
  <si>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</si>
  <si>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</si>
  <si>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</si>
  <si>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</si>
  <si>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</si>
  <si>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</si>
  <si>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</si>
  <si>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</si>
  <si>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</si>
  <si>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</si>
  <si>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</si>
  <si>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</si>
  <si>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</si>
  <si>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</si>
  <si>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</si>
  <si>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</si>
  <si>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</si>
  <si>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</si>
  <si>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</si>
  <si>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</si>
  <si>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</si>
  <si>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</si>
  <si>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</si>
  <si>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</si>
  <si>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</si>
  <si>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</si>
  <si>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</si>
  <si>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</si>
  <si>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</si>
  <si>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</si>
  <si>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</si>
  <si>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</si>
  <si>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</si>
  <si>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</si>
  <si>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</si>
  <si>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</si>
  <si>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</si>
  <si>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</si>
  <si>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</si>
  <si>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</si>
  <si>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</si>
  <si>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</si>
  <si>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</si>
  <si>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</si>
  <si>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</si>
  <si>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</si>
  <si>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</si>
  <si>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</si>
  <si>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</si>
  <si>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</si>
  <si>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</si>
  <si>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</si>
  <si>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</si>
  <si>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</si>
  <si>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</si>
  <si>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</si>
  <si>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</si>
  <si>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</si>
  <si>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</si>
  <si>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</si>
  <si>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</si>
  <si>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</si>
  <si>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</si>
  <si>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</si>
  <si>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</si>
  <si>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</si>
  <si>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</si>
  <si>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</si>
  <si>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</si>
  <si>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</si>
  <si>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</si>
  <si>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</si>
  <si>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</si>
  <si>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</si>
  <si>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</si>
  <si>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</si>
  <si>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</si>
  <si>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</si>
  <si>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</si>
  <si>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</si>
  <si>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</si>
  <si>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</si>
  <si>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</si>
  <si>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</si>
  <si>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</si>
  <si>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</si>
  <si>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</si>
  <si>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</si>
  <si>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</si>
  <si>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</si>
  <si>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</si>
  <si>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</si>
  <si>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</si>
  <si>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</si>
  <si>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</si>
  <si>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</si>
  <si>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</si>
  <si>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</si>
  <si>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</si>
  <si>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</si>
  <si>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</si>
  <si>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</si>
  <si>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</si>
  <si>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</si>
  <si>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</si>
  <si>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</si>
  <si>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</si>
  <si>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</si>
  <si>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</si>
  <si>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</si>
  <si>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</si>
  <si>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</si>
  <si>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</si>
  <si>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</si>
  <si>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</si>
  <si>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</si>
  <si>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</si>
  <si>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</si>
  <si>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</si>
  <si>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</si>
  <si>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</si>
  <si>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</si>
  <si>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</si>
  <si>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</si>
  <si>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</si>
  <si>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</si>
  <si>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</si>
  <si>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</si>
  <si>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</si>
  <si>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</si>
  <si>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</si>
  <si>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</si>
  <si>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</si>
  <si>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</si>
  <si>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</si>
  <si>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</si>
  <si>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</si>
  <si>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</si>
  <si>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</si>
  <si>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</si>
  <si>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</si>
  <si>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</si>
  <si>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</si>
  <si>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</si>
  <si>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</si>
  <si>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</si>
  <si>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</si>
  <si>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</si>
  <si>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</si>
  <si>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</si>
  <si>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</si>
  <si>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</si>
  <si>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</si>
  <si>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</si>
  <si>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</si>
  <si>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</si>
  <si>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</si>
  <si>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</si>
  <si>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</si>
  <si>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</si>
  <si>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</si>
  <si>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</si>
  <si>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</si>
  <si>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</si>
  <si>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</si>
  <si>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</si>
  <si>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</si>
  <si>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</si>
  <si>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</si>
  <si>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</si>
  <si>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</si>
  <si>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</si>
  <si>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</si>
  <si>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</si>
  <si>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</si>
  <si>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</si>
  <si>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</si>
  <si>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</si>
  <si>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</si>
  <si>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</si>
  <si>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</si>
  <si>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</si>
  <si>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</si>
  <si>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</si>
  <si>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</si>
  <si>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</si>
  <si>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</si>
  <si>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</si>
  <si>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</si>
  <si>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</si>
  <si>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</si>
  <si>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</si>
  <si>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</si>
  <si>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</si>
  <si>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</si>
  <si>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</si>
  <si>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</si>
  <si>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</si>
  <si>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</si>
  <si>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</si>
  <si>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</si>
  <si>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</si>
  <si>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</si>
  <si>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</si>
  <si>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</si>
  <si>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</si>
  <si>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</si>
  <si>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</si>
  <si>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</si>
  <si>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</si>
  <si>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</si>
  <si>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</si>
  <si>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</si>
  <si>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</si>
  <si>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</si>
  <si>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</si>
  <si>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</si>
  <si>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</si>
  <si>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</si>
  <si>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</si>
  <si>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</si>
  <si>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</si>
  <si>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</si>
  <si>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</si>
  <si>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</si>
  <si>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</si>
  <si>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</si>
  <si>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</si>
  <si>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</si>
  <si>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</si>
  <si>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</si>
  <si>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</si>
  <si>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</si>
  <si>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</si>
  <si>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</si>
  <si>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</si>
  <si>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</si>
  <si>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</si>
  <si>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</si>
  <si>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</si>
  <si>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</si>
  <si>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</si>
  <si>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</si>
  <si>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</si>
  <si>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</si>
  <si>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</si>
  <si>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</si>
  <si>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</si>
  <si>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</si>
  <si>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</si>
  <si>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</si>
  <si>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</si>
  <si>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</si>
  <si>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</si>
  <si>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</si>
  <si>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</si>
  <si>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</si>
  <si>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</si>
  <si>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</si>
  <si>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</si>
  <si>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</si>
  <si>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</si>
  <si>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</si>
  <si>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</si>
  <si>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</si>
  <si>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</si>
  <si>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</si>
  <si>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</si>
  <si>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</si>
  <si>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</si>
  <si>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</si>
  <si>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</si>
  <si>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</si>
  <si>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</si>
  <si>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</si>
  <si>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</si>
  <si>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</si>
  <si>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</si>
  <si>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</si>
  <si>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</si>
  <si>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</si>
  <si>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</si>
  <si>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</si>
  <si>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</si>
  <si>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</si>
  <si>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</si>
  <si>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</si>
  <si>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</si>
  <si>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</si>
  <si>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</si>
  <si>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</si>
  <si>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</si>
  <si>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</si>
  <si>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</si>
  <si>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</si>
  <si>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</si>
  <si>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</si>
  <si>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</si>
  <si>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</si>
  <si>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</si>
  <si>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</si>
  <si>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</si>
  <si>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</si>
  <si>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</si>
  <si>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</si>
  <si>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</si>
  <si>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</si>
  <si>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</si>
  <si>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</si>
  <si>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</si>
  <si>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</si>
  <si>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</si>
  <si>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</si>
  <si>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</si>
  <si>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</si>
  <si>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</si>
  <si>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</si>
  <si>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</si>
  <si>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</si>
  <si>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</si>
  <si>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</si>
  <si>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</si>
  <si>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</si>
  <si>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</si>
  <si>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</si>
  <si>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</si>
  <si>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</si>
  <si>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</si>
  <si>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</si>
  <si>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</si>
  <si>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</si>
  <si>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</si>
  <si>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</si>
  <si>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</si>
  <si>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</si>
  <si>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</si>
  <si>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</si>
  <si>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</si>
  <si>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</si>
  <si>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</si>
  <si>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</si>
  <si>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</si>
  <si>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</si>
  <si>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</si>
  <si>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</si>
  <si>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</si>
  <si>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</si>
  <si>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</si>
  <si>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</si>
  <si>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</si>
  <si>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</si>
  <si>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</si>
  <si>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</si>
  <si>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</si>
  <si>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</si>
  <si>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</si>
  <si>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</si>
  <si>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</si>
  <si>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</si>
  <si>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</si>
  <si>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</si>
  <si>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</si>
  <si>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</si>
  <si>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</si>
  <si>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</si>
  <si>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</si>
  <si>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</si>
  <si>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</si>
  <si>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</si>
  <si>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</si>
  <si>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</si>
  <si>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</si>
  <si>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</si>
  <si>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</si>
  <si>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</si>
  <si>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</si>
  <si>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</si>
  <si>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</si>
  <si>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</si>
  <si>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</si>
  <si>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</si>
  <si>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</si>
  <si>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</si>
  <si>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</si>
  <si>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</si>
  <si>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</si>
  <si>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</si>
  <si>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</si>
  <si>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</si>
  <si>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</si>
  <si>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</si>
  <si>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</si>
  <si>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</si>
  <si>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</si>
  <si>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</si>
  <si>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</si>
  <si>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</si>
  <si>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</si>
  <si>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</si>
  <si>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</si>
  <si>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</si>
  <si>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</si>
  <si>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</si>
  <si>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</si>
  <si>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</si>
  <si>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</si>
  <si>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</si>
  <si>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</si>
  <si>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</si>
  <si>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</si>
  <si>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</si>
  <si>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</si>
  <si>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</si>
  <si>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</si>
  <si>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</si>
  <si>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</si>
  <si>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</si>
  <si>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</si>
  <si>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</si>
  <si>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</si>
  <si>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</si>
  <si>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</si>
  <si>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</si>
  <si>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</si>
  <si>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</si>
  <si>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</si>
  <si>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</si>
  <si>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</si>
  <si>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</si>
  <si>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</si>
  <si>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</si>
  <si>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</si>
  <si>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</si>
  <si>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</si>
  <si>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</si>
  <si>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</si>
  <si>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</si>
  <si>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</si>
  <si>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</si>
  <si>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</si>
  <si>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</si>
  <si>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</si>
  <si>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</si>
  <si>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</si>
  <si>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</si>
  <si>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</si>
  <si>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</si>
  <si>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</si>
  <si>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</si>
  <si>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</si>
  <si>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</si>
  <si>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</si>
  <si>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</si>
  <si>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</si>
  <si>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</si>
  <si>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</si>
  <si>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</si>
  <si>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</si>
  <si>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</si>
  <si>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</si>
  <si>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</si>
  <si>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</si>
  <si>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</si>
  <si>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</si>
  <si>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</si>
  <si>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</si>
  <si>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</si>
  <si>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</si>
  <si>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</si>
  <si>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</si>
  <si>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</si>
  <si>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</si>
  <si>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</si>
  <si>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</si>
  <si>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</si>
  <si>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</si>
  <si>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</si>
  <si>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</si>
  <si>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</si>
  <si>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</si>
  <si>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</si>
  <si>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</si>
  <si>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</si>
  <si>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</si>
  <si>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</si>
  <si>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</si>
  <si>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</si>
  <si>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</si>
  <si>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</si>
  <si>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</si>
  <si>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</si>
  <si>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</si>
  <si>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</si>
  <si>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</si>
  <si>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</si>
  <si>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</si>
  <si>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</si>
  <si>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</si>
  <si>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</si>
  <si>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</si>
  <si>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</si>
  <si>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</si>
  <si>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</si>
  <si>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</si>
  <si>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</si>
  <si>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</si>
  <si>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</si>
  <si>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</si>
  <si>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</si>
  <si>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</si>
  <si>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</si>
  <si>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</si>
  <si>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</si>
  <si>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</si>
  <si>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</si>
  <si>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</si>
  <si>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</si>
  <si>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</si>
  <si>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</si>
  <si>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</si>
  <si>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</si>
  <si>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</si>
  <si>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</si>
  <si>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</si>
  <si>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</si>
  <si>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</si>
  <si>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</si>
  <si>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</si>
  <si>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</si>
  <si>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</si>
  <si>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</si>
  <si>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</si>
  <si>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</si>
  <si>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</si>
  <si>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</si>
  <si>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</si>
  <si>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</si>
  <si>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</si>
  <si>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</si>
  <si>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</si>
  <si>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</si>
  <si>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</si>
  <si>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</si>
  <si>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</si>
  <si>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</si>
  <si>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</si>
  <si>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</si>
  <si>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</si>
  <si>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</si>
  <si>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</si>
  <si>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</si>
  <si>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</si>
  <si>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</si>
  <si>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</si>
  <si>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</si>
  <si>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</si>
  <si>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</si>
  <si>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</si>
  <si>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</si>
  <si>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</si>
  <si>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</si>
  <si>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</si>
  <si>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</si>
  <si>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</si>
  <si>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</si>
  <si>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</si>
  <si>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</si>
  <si>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</si>
  <si>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</si>
  <si>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</si>
  <si>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</si>
  <si>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</si>
  <si>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</si>
  <si>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</si>
  <si>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</si>
  <si>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</si>
  <si>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</si>
  <si>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</si>
  <si>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</si>
  <si>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</si>
  <si>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</si>
  <si>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</si>
  <si>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</si>
  <si>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</si>
  <si>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</si>
  <si>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</si>
  <si>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</si>
  <si>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</si>
  <si>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</si>
  <si>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</si>
  <si>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</si>
  <si>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</si>
  <si>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</si>
  <si>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</si>
  <si>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</si>
  <si>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</si>
  <si>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</si>
  <si>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</si>
  <si>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</si>
  <si>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</si>
  <si>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</si>
  <si>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</si>
  <si>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</si>
  <si>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</si>
  <si>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</si>
  <si>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</si>
  <si>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</si>
  <si>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</si>
  <si>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</si>
  <si>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</si>
  <si>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</si>
  <si>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</si>
  <si>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</si>
  <si>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</si>
  <si>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</si>
  <si>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</si>
  <si>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</si>
  <si>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</si>
  <si>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</si>
  <si>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</si>
  <si>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</si>
  <si>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</si>
  <si>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</si>
  <si>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</si>
  <si>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</si>
  <si>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</si>
  <si>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</si>
  <si>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</si>
  <si>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</si>
  <si>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</si>
  <si>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</si>
  <si>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</si>
  <si>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</si>
  <si>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</si>
  <si>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</si>
  <si>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</si>
  <si>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</si>
  <si>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</si>
  <si>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</si>
  <si>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</si>
  <si>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</si>
  <si>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</si>
  <si>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</si>
  <si>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</si>
  <si>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</si>
  <si>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</si>
  <si>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</si>
  <si>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</si>
  <si>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</si>
  <si>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</si>
  <si>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</si>
  <si>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</si>
  <si>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</si>
  <si>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</si>
  <si>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</si>
  <si>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</si>
  <si>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</si>
  <si>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</si>
  <si>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</si>
  <si>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</si>
  <si>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</si>
  <si>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</si>
  <si>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</si>
  <si>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</si>
  <si>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</si>
  <si>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</si>
  <si>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</si>
  <si>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</si>
  <si>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</si>
  <si>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</si>
  <si>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</si>
  <si>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</si>
  <si>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</si>
  <si>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</si>
  <si>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</si>
  <si>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</si>
  <si>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</si>
  <si>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</si>
  <si>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</si>
  <si>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</si>
  <si>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</si>
  <si>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</si>
  <si>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</si>
  <si>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</si>
  <si>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</si>
  <si>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</si>
  <si>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</si>
  <si>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</si>
  <si>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</si>
  <si>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</si>
  <si>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</si>
  <si>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</si>
  <si>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</si>
  <si>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</si>
  <si>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</si>
  <si>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</si>
  <si>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</si>
  <si>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</si>
  <si>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</si>
  <si>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</si>
  <si>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</si>
  <si>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</si>
  <si>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</si>
  <si>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</si>
  <si>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</si>
  <si>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</si>
  <si>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</si>
  <si>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</si>
  <si>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</si>
  <si>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</si>
  <si>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</si>
  <si>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</si>
  <si>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</si>
  <si>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</si>
  <si>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</si>
  <si>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</si>
  <si>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</si>
  <si>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</si>
  <si>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</si>
  <si>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</si>
  <si>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</si>
  <si>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</si>
  <si>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</si>
  <si>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</si>
  <si>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</si>
  <si>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</si>
  <si>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</si>
  <si>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</si>
  <si>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</si>
  <si>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</si>
  <si>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</si>
  <si>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</si>
  <si>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</si>
  <si>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</si>
  <si>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</si>
  <si>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</si>
  <si>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</si>
  <si>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</si>
  <si>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</si>
  <si>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</si>
  <si>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</si>
  <si>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</si>
  <si>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</si>
  <si>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</si>
  <si>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</si>
  <si>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</si>
  <si>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</si>
  <si>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</si>
  <si>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</si>
  <si>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</si>
  <si>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</si>
  <si>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</si>
  <si>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</si>
  <si>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</si>
  <si>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</si>
  <si>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</si>
  <si>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</si>
  <si>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</si>
  <si>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</si>
  <si>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</si>
  <si>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</si>
  <si>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</si>
  <si>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</si>
  <si>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</si>
  <si>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</si>
  <si>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</si>
  <si>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</si>
  <si>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</si>
  <si>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</si>
  <si>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</si>
  <si>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</si>
  <si>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</si>
  <si>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</si>
  <si>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</si>
  <si>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</si>
  <si>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</si>
  <si>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</si>
  <si>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</si>
  <si>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</si>
  <si>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</si>
  <si>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</si>
  <si>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</si>
  <si>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</si>
  <si>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</si>
  <si>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</si>
  <si>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</si>
  <si>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</si>
  <si>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</si>
  <si>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</si>
  <si>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</si>
  <si>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</si>
  <si>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</si>
  <si>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</si>
  <si>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</si>
  <si>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</si>
  <si>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</si>
  <si>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</si>
  <si>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</si>
  <si>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</si>
  <si>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</si>
  <si>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</si>
  <si>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</si>
  <si>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</si>
  <si>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</si>
  <si>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</si>
  <si>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</si>
  <si>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</si>
  <si>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</si>
  <si>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</si>
  <si>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</si>
  <si>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</si>
  <si>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</si>
  <si>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</si>
  <si>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</si>
  <si>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</si>
  <si>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</si>
  <si>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</si>
  <si>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</si>
  <si>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</si>
  <si>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</si>
  <si>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</si>
  <si>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</si>
  <si>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</si>
  <si>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</si>
  <si>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</si>
  <si>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</si>
  <si>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</si>
  <si>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</si>
  <si>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</si>
  <si>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</si>
  <si>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</si>
  <si>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</si>
  <si>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</si>
  <si>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</si>
  <si>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</si>
  <si>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</si>
  <si>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</si>
  <si>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</si>
  <si>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</si>
  <si>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</si>
  <si>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</si>
  <si>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</si>
  <si>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</si>
  <si>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</si>
  <si>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</si>
  <si>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</si>
  <si>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</si>
  <si>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</si>
  <si>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</si>
  <si>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</si>
  <si>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</si>
  <si>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</si>
  <si>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</si>
  <si>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</si>
  <si>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</si>
  <si>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</si>
  <si>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</si>
  <si>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</si>
  <si>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</si>
  <si>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</si>
  <si>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</si>
  <si>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</si>
  <si>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</si>
  <si>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</si>
  <si>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</si>
  <si>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</si>
  <si>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</si>
  <si>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</si>
  <si>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</si>
  <si>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</si>
  <si>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</si>
  <si>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</si>
  <si>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</si>
  <si>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</si>
  <si>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</si>
  <si>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</si>
  <si>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</si>
  <si>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</si>
  <si>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</si>
  <si>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</si>
  <si>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</si>
  <si>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</si>
  <si>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</si>
  <si>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</si>
  <si>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</si>
  <si>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</si>
  <si>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</si>
  <si>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</si>
  <si>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</si>
  <si>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</si>
  <si>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</si>
  <si>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</si>
  <si>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</si>
  <si>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</si>
  <si>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</si>
  <si>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</si>
  <si>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</si>
  <si>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</si>
  <si>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</si>
  <si>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</si>
  <si>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</si>
  <si>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</si>
  <si>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</si>
  <si>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</si>
  <si>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</si>
  <si>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</si>
  <si>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</si>
  <si>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</si>
  <si>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</si>
  <si>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</si>
  <si>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</si>
  <si>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</si>
  <si>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</si>
  <si>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</si>
  <si>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</si>
  <si>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</si>
  <si>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</si>
  <si>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</si>
  <si>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</si>
  <si>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</si>
  <si>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</si>
  <si>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</si>
  <si>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</si>
  <si>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</si>
  <si>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</si>
  <si>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</si>
  <si>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</si>
  <si>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</si>
  <si>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</si>
  <si>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</si>
  <si>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</si>
  <si>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</si>
  <si>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</si>
  <si>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</si>
  <si>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</si>
  <si>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</si>
  <si>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</si>
  <si>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</si>
  <si>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</si>
  <si>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</si>
  <si>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</si>
  <si>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</si>
  <si>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</si>
  <si>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</si>
  <si>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</si>
  <si>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</si>
  <si>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</si>
  <si>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</si>
  <si>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</si>
  <si>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</si>
  <si>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</si>
  <si>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</si>
  <si>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</si>
  <si>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</si>
  <si>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</si>
  <si>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</si>
  <si>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</si>
  <si>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</si>
  <si>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</si>
  <si>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</si>
  <si>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</si>
  <si>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</si>
  <si>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</si>
  <si>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</si>
  <si>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</si>
  <si>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</si>
  <si>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</si>
  <si>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</si>
  <si>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</si>
  <si>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</si>
  <si>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</si>
  <si>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</si>
  <si>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</si>
  <si>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</si>
  <si>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</si>
  <si>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</si>
  <si>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</si>
  <si>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</si>
  <si>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</si>
  <si>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</si>
  <si>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</si>
  <si>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</si>
  <si>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</si>
  <si>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</si>
  <si>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</si>
  <si>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</si>
  <si>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</si>
  <si>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</si>
  <si>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</si>
  <si>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</si>
  <si>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</si>
  <si>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</si>
  <si>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</si>
  <si>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</si>
  <si>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</si>
  <si>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</si>
  <si>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</si>
  <si>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</si>
  <si>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</si>
  <si>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</si>
  <si>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</si>
  <si>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</si>
  <si>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</si>
  <si>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</si>
  <si>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</si>
  <si>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</si>
  <si>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</si>
  <si>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</si>
  <si>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</si>
  <si>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</si>
  <si>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</si>
  <si>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</si>
  <si>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</si>
  <si>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</si>
  <si>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</si>
  <si>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</si>
  <si>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</si>
  <si>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</si>
  <si>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</si>
  <si>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</si>
  <si>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</si>
  <si>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</si>
  <si>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</si>
  <si>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</si>
  <si>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</si>
  <si>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</si>
  <si>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</si>
  <si>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</si>
  <si>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</si>
  <si>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</si>
  <si>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</si>
  <si>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</si>
  <si>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</si>
  <si>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</si>
  <si>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</si>
  <si>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</si>
  <si>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</si>
  <si>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</si>
  <si>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</si>
  <si>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</si>
  <si>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</si>
  <si>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</si>
  <si>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</si>
  <si>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</si>
  <si>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</si>
  <si>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</si>
  <si>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</si>
  <si>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</si>
  <si>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</si>
  <si>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</si>
  <si>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</si>
  <si>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</si>
  <si>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</si>
  <si>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</si>
  <si>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</si>
  <si>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</si>
  <si>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</si>
  <si>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</si>
  <si>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</si>
  <si>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</si>
  <si>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</si>
  <si>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</si>
  <si>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</si>
  <si>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</si>
  <si>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</si>
  <si>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</si>
  <si>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</si>
  <si>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</si>
  <si>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</si>
  <si>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</si>
  <si>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</si>
  <si>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</si>
  <si>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</si>
  <si>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</si>
  <si>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</si>
  <si>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</si>
  <si>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</si>
  <si>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</si>
  <si>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</si>
  <si>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</si>
  <si>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</si>
  <si>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</si>
  <si>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</si>
  <si>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</si>
  <si>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</si>
  <si>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</si>
  <si>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</si>
  <si>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</si>
  <si>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</si>
  <si>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</si>
  <si>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</si>
  <si>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</si>
  <si>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</si>
  <si>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</si>
  <si>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</si>
  <si>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</si>
  <si>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</si>
  <si>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</si>
  <si>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</si>
  <si>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</si>
  <si>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</si>
  <si>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</si>
  <si>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</si>
  <si>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</si>
  <si>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</si>
  <si>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</si>
  <si>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</si>
  <si>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</si>
  <si>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</si>
  <si>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</si>
  <si>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</si>
  <si>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</si>
  <si>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</si>
  <si>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</si>
  <si>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</si>
  <si>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</si>
  <si>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</si>
  <si>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</si>
  <si>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</si>
  <si>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</si>
  <si>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</si>
  <si>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</si>
  <si>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</si>
  <si>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</si>
  <si>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</si>
  <si>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</si>
  <si>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</si>
  <si>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</si>
  <si>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</si>
  <si>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</si>
  <si>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</si>
  <si>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</si>
  <si>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</si>
  <si>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</si>
  <si>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</si>
  <si>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</si>
  <si>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</si>
  <si>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</si>
  <si>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</si>
  <si>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</si>
  <si>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</si>
  <si>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</si>
  <si>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</si>
  <si>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</si>
  <si>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</si>
  <si>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</si>
  <si>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</si>
  <si>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</si>
  <si>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</si>
  <si>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</si>
  <si>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</si>
  <si>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</si>
  <si>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</si>
  <si>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</si>
  <si>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</si>
  <si>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</si>
  <si>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</si>
  <si>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</si>
  <si>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</si>
  <si>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</si>
  <si>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</si>
  <si>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</si>
  <si>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</si>
  <si>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</si>
  <si>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</si>
  <si>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</si>
  <si>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</si>
  <si>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</si>
  <si>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</si>
  <si>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</si>
  <si>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</si>
  <si>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</si>
  <si>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</si>
  <si>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</si>
  <si>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</si>
  <si>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</si>
  <si>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</si>
  <si>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</si>
  <si>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</si>
  <si>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</si>
  <si>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</si>
  <si>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</si>
  <si>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</si>
  <si>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</si>
  <si>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</si>
  <si>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</si>
  <si>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</si>
  <si>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</si>
  <si>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</si>
  <si>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</si>
  <si>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</si>
  <si>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</si>
  <si>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</si>
  <si>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</si>
  <si>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</si>
  <si>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</si>
  <si>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</si>
  <si>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</si>
  <si>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</si>
  <si>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</si>
  <si>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</si>
  <si>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</si>
  <si>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</si>
  <si>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</si>
  <si>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</si>
  <si>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</si>
  <si>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</si>
  <si>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</si>
  <si>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</si>
  <si>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</si>
  <si>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</si>
  <si>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</si>
  <si>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</si>
  <si>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</si>
  <si>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</si>
  <si>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</si>
  <si>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</si>
  <si>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</si>
  <si>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</si>
  <si>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</si>
  <si>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</si>
  <si>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</si>
  <si>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</si>
  <si>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</si>
  <si>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</si>
  <si>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</si>
  <si>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</si>
  <si>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</si>
  <si>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</si>
  <si>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</si>
  <si>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</si>
  <si>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</si>
  <si>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</si>
  <si>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</si>
  <si>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</si>
  <si>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</si>
  <si>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</si>
  <si>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</si>
  <si>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</si>
  <si>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</si>
  <si>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</si>
  <si>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</si>
  <si>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</si>
  <si>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</si>
  <si>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</si>
  <si>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</si>
  <si>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</si>
  <si>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</si>
  <si>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</si>
  <si>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</si>
  <si>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</si>
  <si>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</si>
  <si>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</si>
  <si>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</si>
  <si>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</si>
  <si>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</si>
  <si>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</si>
  <si>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</si>
  <si>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</si>
  <si>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</si>
  <si>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</si>
  <si>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</si>
  <si>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</si>
  <si>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</si>
  <si>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</si>
  <si>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</si>
  <si>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</si>
  <si>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</si>
  <si>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</si>
  <si>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</si>
  <si>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</si>
  <si>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</si>
  <si>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</si>
  <si>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</si>
  <si>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</si>
  <si>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</si>
  <si>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</si>
  <si>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</si>
  <si>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</si>
  <si>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</si>
  <si>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</si>
  <si>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</si>
  <si>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</si>
  <si>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</si>
  <si>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</si>
  <si>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</si>
  <si>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</si>
  <si>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</si>
  <si>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</si>
  <si>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</si>
  <si>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</si>
  <si>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</si>
  <si>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</si>
  <si>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</si>
  <si>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</si>
  <si>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</si>
  <si>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</si>
  <si>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</si>
  <si>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</si>
  <si>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</si>
  <si>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</si>
  <si>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</si>
  <si>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</si>
  <si>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</si>
  <si>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</si>
  <si>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</si>
  <si>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</si>
  <si>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</si>
  <si>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</si>
  <si>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</si>
  <si>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</si>
  <si>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</si>
  <si>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</si>
  <si>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</si>
  <si>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</si>
  <si>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</si>
  <si>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</si>
  <si>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</si>
  <si>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</si>
  <si>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</si>
  <si>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</si>
  <si>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</si>
  <si>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</si>
  <si>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</si>
  <si>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</si>
  <si>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</si>
  <si>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</si>
  <si>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</si>
  <si>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</si>
  <si>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</si>
  <si>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</si>
  <si>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</si>
  <si>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</si>
  <si>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</si>
  <si>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</si>
  <si>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</si>
  <si>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</si>
  <si>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</si>
  <si>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</si>
  <si>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</si>
  <si>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</si>
  <si>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</si>
  <si>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</si>
  <si>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</si>
  <si>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</si>
  <si>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</si>
  <si>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</si>
  <si>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</si>
  <si>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</si>
  <si>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</si>
  <si>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</si>
  <si>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</si>
  <si>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</si>
  <si>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</si>
  <si>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</si>
  <si>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</si>
  <si>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</si>
  <si>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</si>
  <si>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</si>
  <si>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</si>
  <si>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</si>
  <si>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</si>
  <si>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</si>
  <si>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</si>
  <si>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</si>
  <si>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</si>
  <si>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</si>
  <si>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</si>
  <si>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</si>
  <si>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</si>
  <si>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</si>
  <si>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</si>
  <si>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</si>
  <si>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</si>
  <si>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</si>
  <si>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</si>
  <si>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</si>
  <si>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</si>
  <si>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</si>
  <si>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</si>
  <si>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</si>
  <si>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</si>
  <si>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</si>
  <si>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</si>
  <si>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</si>
  <si>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</si>
  <si>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</si>
  <si>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</si>
  <si>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</si>
  <si>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</si>
  <si>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</si>
  <si>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</si>
  <si>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</si>
  <si>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</si>
  <si>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</si>
  <si>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</si>
  <si>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</si>
  <si>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</si>
  <si>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</si>
  <si>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</si>
  <si>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</si>
  <si>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</si>
  <si>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</si>
  <si>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</si>
  <si>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</si>
  <si>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</si>
  <si>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</si>
  <si>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</si>
  <si>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</si>
  <si>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</si>
  <si>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</si>
  <si>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</si>
  <si>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</si>
  <si>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</si>
  <si>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</si>
  <si>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</si>
  <si>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</si>
  <si>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</si>
  <si>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</si>
  <si>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</si>
  <si>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</si>
  <si>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</si>
  <si>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</si>
  <si>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</si>
  <si>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</si>
  <si>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</si>
  <si>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</si>
  <si>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</si>
  <si>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</si>
  <si>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</si>
  <si>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</si>
  <si>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</si>
  <si>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</si>
  <si>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</si>
  <si>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</si>
  <si>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</si>
  <si>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</si>
  <si>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</si>
  <si>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</si>
  <si>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</si>
  <si>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</si>
  <si>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</si>
  <si>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</si>
  <si>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</si>
  <si>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</si>
  <si>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</si>
  <si>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</si>
  <si>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</si>
  <si>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</si>
  <si>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</si>
  <si>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</si>
  <si>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</si>
  <si>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</si>
  <si>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</si>
  <si>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</si>
  <si>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</si>
  <si>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</si>
  <si>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</si>
  <si>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</si>
  <si>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</si>
  <si>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</si>
  <si>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</si>
  <si>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</si>
  <si>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</si>
  <si>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</si>
  <si>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</si>
  <si>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</si>
  <si>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</si>
  <si>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</si>
  <si>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</si>
  <si>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</si>
  <si>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</si>
  <si>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</si>
  <si>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</si>
  <si>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</si>
  <si>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</si>
  <si>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</si>
  <si>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</si>
  <si>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</si>
  <si>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</si>
  <si>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</si>
  <si>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</si>
  <si>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</si>
  <si>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</si>
  <si>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</si>
  <si>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</si>
  <si>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</si>
  <si>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</si>
  <si>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</si>
  <si>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</si>
  <si>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</si>
  <si>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</si>
  <si>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</si>
  <si>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</si>
  <si>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</si>
  <si>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</si>
  <si>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</si>
  <si>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</si>
  <si>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</si>
  <si>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</si>
  <si>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</si>
  <si>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</si>
  <si>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</si>
  <si>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</si>
  <si>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</si>
  <si>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</si>
  <si>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</si>
  <si>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</si>
  <si>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</si>
  <si>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</si>
  <si>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</si>
  <si>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</si>
  <si>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</si>
  <si>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</si>
  <si>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</si>
  <si>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</si>
  <si>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</si>
  <si>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</si>
  <si>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</si>
  <si>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</si>
  <si>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</si>
  <si>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</si>
  <si>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</si>
  <si>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</si>
  <si>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</si>
  <si>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</si>
  <si>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</si>
  <si>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</si>
  <si>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</si>
  <si>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</si>
  <si>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</si>
  <si>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</si>
  <si>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</si>
  <si>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</si>
  <si>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</si>
  <si>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</si>
  <si>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</si>
  <si>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</si>
  <si>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</si>
  <si>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</si>
  <si>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</si>
  <si>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</si>
  <si>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</si>
  <si>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</si>
  <si>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</si>
  <si>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</si>
  <si>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</si>
  <si>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</si>
  <si>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</si>
  <si>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</si>
  <si>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</si>
  <si>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</si>
  <si>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</si>
  <si>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</si>
  <si>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</si>
  <si>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</si>
  <si>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</si>
  <si>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</si>
  <si>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</si>
  <si>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</si>
  <si>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</si>
  <si>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</si>
  <si>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</si>
  <si>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</si>
  <si>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</si>
  <si>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</si>
  <si>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</si>
  <si>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</si>
  <si>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</si>
  <si>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</si>
  <si>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</si>
  <si>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</si>
  <si>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</si>
  <si>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</si>
  <si>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</si>
  <si>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</si>
  <si>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</si>
  <si>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</si>
  <si>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</si>
  <si>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</si>
  <si>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</si>
  <si>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</si>
  <si>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</si>
  <si>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</si>
  <si>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</si>
  <si>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</si>
  <si>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</si>
  <si>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</si>
  <si>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</si>
  <si>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</si>
  <si>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</si>
  <si>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</si>
  <si>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</si>
  <si>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</si>
  <si>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</si>
  <si>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</si>
  <si>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</si>
  <si>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</si>
  <si>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</si>
  <si>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</si>
  <si>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</si>
  <si>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</si>
  <si>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</si>
  <si>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</si>
  <si>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</si>
  <si>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</si>
  <si>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</si>
  <si>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</si>
  <si>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</si>
  <si>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</si>
  <si>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</si>
  <si>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</si>
  <si>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</si>
  <si>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</si>
  <si>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</si>
  <si>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</si>
  <si>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</si>
  <si>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</si>
  <si>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</si>
  <si>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</si>
  <si>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</si>
  <si>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</si>
  <si>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</si>
  <si>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</si>
  <si>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</si>
  <si>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</si>
  <si>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</si>
  <si>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</si>
  <si>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</si>
  <si>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</si>
  <si>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</si>
  <si>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</si>
  <si>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</si>
  <si>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</si>
  <si>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</si>
  <si>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</si>
  <si>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</si>
  <si>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</si>
  <si>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</si>
  <si>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</si>
  <si>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</si>
  <si>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</si>
  <si>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</si>
  <si>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</si>
  <si>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</si>
  <si>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</si>
  <si>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</si>
  <si>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</si>
  <si>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</si>
  <si>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</si>
  <si>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</si>
  <si>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</si>
  <si>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</si>
  <si>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</si>
  <si>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</si>
  <si>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</si>
  <si>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</si>
  <si>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</si>
  <si>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</si>
  <si>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</si>
  <si>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</si>
  <si>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</si>
  <si>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</si>
  <si>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</si>
  <si>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</si>
  <si>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</si>
  <si>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</si>
  <si>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</si>
  <si>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</si>
  <si>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</si>
  <si>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</si>
  <si>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</si>
  <si>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</si>
  <si>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</si>
  <si>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</si>
  <si>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</si>
  <si>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</si>
  <si>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</si>
  <si>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</si>
  <si>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</si>
  <si>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</si>
  <si>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</si>
  <si>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</si>
  <si>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</si>
  <si>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</si>
  <si>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</si>
  <si>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</si>
  <si>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</si>
  <si>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</si>
  <si>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</si>
  <si>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</si>
  <si>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</si>
  <si>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</si>
  <si>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</si>
  <si>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</si>
  <si>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</si>
  <si>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</si>
  <si>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</si>
  <si>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</si>
  <si>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</si>
  <si>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</si>
  <si>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</si>
  <si>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</si>
  <si>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</si>
  <si>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</si>
  <si>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</si>
  <si>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</si>
  <si>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</si>
  <si>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</si>
  <si>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</si>
  <si>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</si>
  <si>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</si>
  <si>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</si>
  <si>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</si>
  <si>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</si>
  <si>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</si>
  <si>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</si>
  <si>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</si>
  <si>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</si>
  <si>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</si>
  <si>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</si>
  <si>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</si>
  <si>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</si>
  <si>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</si>
  <si>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</si>
  <si>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</si>
  <si>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</si>
  <si>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</si>
  <si>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</si>
  <si>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</si>
  <si>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</si>
  <si>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</si>
  <si>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</si>
  <si>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</si>
  <si>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</si>
  <si>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</si>
  <si>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</si>
  <si>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</si>
  <si>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</si>
  <si>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</si>
  <si>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</si>
  <si>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</si>
  <si>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</si>
  <si>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</si>
  <si>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</si>
  <si>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</si>
  <si>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</si>
  <si>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</si>
  <si>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</si>
  <si>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</si>
  <si>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</si>
  <si>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</si>
  <si>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</si>
  <si>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</si>
  <si>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</si>
  <si>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</si>
  <si>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</si>
  <si>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</si>
  <si>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</si>
  <si>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</si>
  <si>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</si>
  <si>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</si>
  <si>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</si>
  <si>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</si>
  <si>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</si>
  <si>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</si>
  <si>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</si>
  <si>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</si>
  <si>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</si>
  <si>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</si>
  <si>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</si>
  <si>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</si>
  <si>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</si>
  <si>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</si>
  <si>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</si>
  <si>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</si>
  <si>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</si>
  <si>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</si>
  <si>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</si>
  <si>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</si>
  <si>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</si>
  <si>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</si>
  <si>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</si>
  <si>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</si>
  <si>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</si>
  <si>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</si>
  <si>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</si>
  <si>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</si>
  <si>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</si>
  <si>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</si>
  <si>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</si>
  <si>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</si>
  <si>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</si>
  <si>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</si>
  <si>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</si>
  <si>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</si>
  <si>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</si>
  <si>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</si>
  <si>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</si>
  <si>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</si>
  <si>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</si>
  <si>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</si>
  <si>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</si>
  <si>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</si>
  <si>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</si>
  <si>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</si>
  <si>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</si>
  <si>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</si>
  <si>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</si>
  <si>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</si>
  <si>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</si>
  <si>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</si>
  <si>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</si>
  <si>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</si>
  <si>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</si>
  <si>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</si>
  <si>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</si>
  <si>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</si>
  <si>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</si>
  <si>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</si>
  <si>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</si>
  <si>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</si>
  <si>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</si>
  <si>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</si>
  <si>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</si>
  <si>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</si>
  <si>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</si>
  <si>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</si>
  <si>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</si>
  <si>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</si>
  <si>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</si>
  <si>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</si>
  <si>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</si>
  <si>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</si>
  <si>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</si>
  <si>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</si>
  <si>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</si>
  <si>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</si>
  <si>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</si>
  <si>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</si>
  <si>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</si>
  <si>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</si>
  <si>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</si>
  <si>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</si>
  <si>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</si>
  <si>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</si>
  <si>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</si>
  <si>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</si>
  <si>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</si>
  <si>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</si>
  <si>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</si>
  <si>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</si>
  <si>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</si>
  <si>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</si>
  <si>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</si>
  <si>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</si>
  <si>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</si>
  <si>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</si>
  <si>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</si>
  <si>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</si>
  <si>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</si>
  <si>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</si>
  <si>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</si>
  <si>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</si>
  <si>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</si>
  <si>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</si>
  <si>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</si>
  <si>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</si>
  <si>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</si>
  <si>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</si>
  <si>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</si>
  <si>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</si>
  <si>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</si>
  <si>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</si>
  <si>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</si>
  <si>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</si>
  <si>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</si>
  <si>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</si>
  <si>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</si>
  <si>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</si>
  <si>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</si>
  <si>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</si>
  <si>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</si>
  <si>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</si>
  <si>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</si>
  <si>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</si>
  <si>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</si>
  <si>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</si>
  <si>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</si>
  <si>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</si>
  <si>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</si>
  <si>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</si>
  <si>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</si>
  <si>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</si>
  <si>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</si>
  <si>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</si>
  <si>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</si>
  <si>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</si>
  <si>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</si>
  <si>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</si>
  <si>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</si>
  <si>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</si>
  <si>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</si>
  <si>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</si>
  <si>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</si>
  <si>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</si>
  <si>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</si>
  <si>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</si>
  <si>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</si>
  <si>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</si>
  <si>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</si>
  <si>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</si>
  <si>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</si>
  <si>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</si>
  <si>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</si>
  <si>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</si>
  <si>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</si>
  <si>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</si>
  <si>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</si>
  <si>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</si>
  <si>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</si>
  <si>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</si>
  <si>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</si>
  <si>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</si>
  <si>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</si>
  <si>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</si>
  <si>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</si>
  <si>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</si>
  <si>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</si>
  <si>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</si>
  <si>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</si>
  <si>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</si>
  <si>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</si>
  <si>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</si>
  <si>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</si>
  <si>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</si>
  <si>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</si>
  <si>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</si>
  <si>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</si>
  <si>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</si>
  <si>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</si>
  <si>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</si>
  <si>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</si>
  <si>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</si>
  <si>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</si>
  <si>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</si>
  <si>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</si>
  <si>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</si>
  <si>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</si>
  <si>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</si>
  <si>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</si>
  <si>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</si>
  <si>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</si>
  <si>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</si>
  <si>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</si>
  <si>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</si>
  <si>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</si>
  <si>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</si>
  <si>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</si>
  <si>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</si>
  <si>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</si>
  <si>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</si>
  <si>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</si>
  <si>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</si>
  <si>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</si>
  <si>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</si>
  <si>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</si>
  <si>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</si>
  <si>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</si>
  <si>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</si>
  <si>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</si>
  <si>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</si>
  <si>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</si>
  <si>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</si>
  <si>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</si>
  <si>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</si>
  <si>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</si>
  <si>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</si>
  <si>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</si>
  <si>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</si>
  <si>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</si>
  <si>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</si>
  <si>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</si>
  <si>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</si>
  <si>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</si>
  <si>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</si>
  <si>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</si>
  <si>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</si>
  <si>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</si>
  <si>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</si>
  <si>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</si>
  <si>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</si>
  <si>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</si>
  <si>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</si>
  <si>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</si>
  <si>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</si>
  <si>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</si>
  <si>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</si>
  <si>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</si>
  <si>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</si>
  <si>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</si>
  <si>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</si>
  <si>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</si>
  <si>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</si>
  <si>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</si>
  <si>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</si>
  <si>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</si>
  <si>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</si>
  <si>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</si>
  <si>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</si>
  <si>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</si>
  <si>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</si>
  <si>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</si>
  <si>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</si>
  <si>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</si>
  <si>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</si>
  <si>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</si>
  <si>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</si>
  <si>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</si>
  <si>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</si>
  <si>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</si>
  <si>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</si>
  <si>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</si>
  <si>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</si>
  <si>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</si>
  <si>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</si>
  <si>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</si>
  <si>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</si>
  <si>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</si>
  <si>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</si>
  <si>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</si>
  <si>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</si>
  <si>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</si>
  <si>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</si>
  <si>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</si>
  <si>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</si>
  <si>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</si>
  <si>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</si>
  <si>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</si>
  <si>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</si>
  <si>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</si>
  <si>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</si>
  <si>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</si>
  <si>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</si>
  <si>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</si>
  <si>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</si>
  <si>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</si>
  <si>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</si>
  <si>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</si>
  <si>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</si>
  <si>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</si>
  <si>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</si>
  <si>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</si>
  <si>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</si>
  <si>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</si>
  <si>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</si>
  <si>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</si>
  <si>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</si>
  <si>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</si>
  <si>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</si>
  <si>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</si>
  <si>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</si>
  <si>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</si>
  <si>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</si>
  <si>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</si>
  <si>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</si>
  <si>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</si>
  <si>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</si>
  <si>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</si>
  <si>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</si>
  <si>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</si>
  <si>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</si>
  <si>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</si>
  <si>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</si>
  <si>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</si>
  <si>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</si>
  <si>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</si>
  <si>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</si>
  <si>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</si>
  <si>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</si>
  <si>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</si>
  <si>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</si>
  <si>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</si>
  <si>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</si>
  <si>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</si>
  <si>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</si>
  <si>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</si>
  <si>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</si>
  <si>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</si>
  <si>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</si>
  <si>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</si>
  <si>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</si>
  <si>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</si>
  <si>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</si>
  <si>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</si>
  <si>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</si>
  <si>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</si>
  <si>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</si>
  <si>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</si>
  <si>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</si>
  <si>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</si>
  <si>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</si>
  <si>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</si>
  <si>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</si>
  <si>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</si>
  <si>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</si>
  <si>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</si>
  <si>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</si>
  <si>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</si>
  <si>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</si>
  <si>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</si>
  <si>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</si>
  <si>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</si>
  <si>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</si>
  <si>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</si>
  <si>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</si>
  <si>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</si>
  <si>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</si>
  <si>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</si>
  <si>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</si>
  <si>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</si>
  <si>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</si>
  <si>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</si>
  <si>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</si>
  <si>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</si>
  <si>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</si>
  <si>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</si>
  <si>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</si>
  <si>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</si>
  <si>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</si>
  <si>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</si>
  <si>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</si>
  <si>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</si>
  <si>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</si>
  <si>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</si>
  <si>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</si>
  <si>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</si>
  <si>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</si>
  <si>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</si>
  <si>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</si>
  <si>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</si>
  <si>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</si>
  <si>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</si>
  <si>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</si>
  <si>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</si>
  <si>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</si>
  <si>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</si>
  <si>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</si>
  <si>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</si>
  <si>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</si>
  <si>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</si>
  <si>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</si>
  <si>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</si>
  <si>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</si>
  <si>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</si>
  <si>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</si>
  <si>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</si>
  <si>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</si>
  <si>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</si>
  <si>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</si>
  <si>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</si>
  <si>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</si>
  <si>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</si>
  <si>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</si>
  <si>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</si>
  <si>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</si>
  <si>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</si>
  <si>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</si>
  <si>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</si>
  <si>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</si>
  <si>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</si>
  <si>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</si>
  <si>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</si>
  <si>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</si>
  <si>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</si>
  <si>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</si>
  <si>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</si>
  <si>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</si>
  <si>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</si>
  <si>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</si>
  <si>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</si>
  <si>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</si>
  <si>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</si>
  <si>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</si>
  <si>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</si>
  <si>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</si>
  <si>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</si>
  <si>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</si>
  <si>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</si>
  <si>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</si>
  <si>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</si>
  <si>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</si>
  <si>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</si>
  <si>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</si>
  <si>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</si>
  <si>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</si>
  <si>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</si>
  <si>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</si>
  <si>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</si>
  <si>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</si>
  <si>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</si>
  <si>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</si>
  <si>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</si>
  <si>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</si>
  <si>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</si>
  <si>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</si>
  <si>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</si>
  <si>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</si>
  <si>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</si>
  <si>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</si>
  <si>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</si>
  <si>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</si>
  <si>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</si>
  <si>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</si>
  <si>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</si>
  <si>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</si>
  <si>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</si>
  <si>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</si>
  <si>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</si>
  <si>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</si>
  <si>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</si>
  <si>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</si>
  <si>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</si>
  <si>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</si>
  <si>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</si>
  <si>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</si>
  <si>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</si>
  <si>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</si>
  <si>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</si>
  <si>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</si>
  <si>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</si>
  <si>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</si>
  <si>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</si>
  <si>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</si>
  <si>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</si>
  <si>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</si>
  <si>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</si>
  <si>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</si>
  <si>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</si>
  <si>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</si>
  <si>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</si>
  <si>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</si>
  <si>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</si>
  <si>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</si>
  <si>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</si>
  <si>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</si>
  <si>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</si>
  <si>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</si>
  <si>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</si>
  <si>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</si>
  <si>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</si>
  <si>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</si>
  <si>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</si>
  <si>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</si>
  <si>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</si>
  <si>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</si>
  <si>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</si>
  <si>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</si>
  <si>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</si>
  <si>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</si>
  <si>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</si>
  <si>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</si>
  <si>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</si>
  <si>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</si>
  <si>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</si>
  <si>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</si>
  <si>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</si>
  <si>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</si>
  <si>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</si>
  <si>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</si>
  <si>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</si>
  <si>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</si>
  <si>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</si>
  <si>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</si>
  <si>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</si>
  <si>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</si>
  <si>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</si>
  <si>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</si>
  <si>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</si>
  <si>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</si>
  <si>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</si>
  <si>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</si>
  <si>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</si>
  <si>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</si>
  <si>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</si>
  <si>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</si>
  <si>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</si>
  <si>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</si>
  <si>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</si>
  <si>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</si>
  <si>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</si>
  <si>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</si>
  <si>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</si>
  <si>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</si>
  <si>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</si>
  <si>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</si>
  <si>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</si>
  <si>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</si>
  <si>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</si>
  <si>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</si>
  <si>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</si>
  <si>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</si>
  <si>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</si>
  <si>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</si>
  <si>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</si>
  <si>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</si>
  <si>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</si>
  <si>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</si>
  <si>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</si>
  <si>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</si>
  <si>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</si>
  <si>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</si>
  <si>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</si>
  <si>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</si>
  <si>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</si>
  <si>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</si>
  <si>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</si>
  <si>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</si>
  <si>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</si>
  <si>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</si>
  <si>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</si>
  <si>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</si>
  <si>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</si>
  <si>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</si>
  <si>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</si>
  <si>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</si>
  <si>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</si>
  <si>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</si>
  <si>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</si>
  <si>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</si>
  <si>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</si>
  <si>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</si>
  <si>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</si>
  <si>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</si>
  <si>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</si>
  <si>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</si>
  <si>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</si>
  <si>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</si>
  <si>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</si>
  <si>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</si>
  <si>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</si>
  <si>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</si>
  <si>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</si>
  <si>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</si>
  <si>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</si>
  <si>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</si>
  <si>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</si>
  <si>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</si>
  <si>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</si>
  <si>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</si>
  <si>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</si>
  <si>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</si>
  <si>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</si>
  <si>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</si>
  <si>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</si>
  <si>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</si>
  <si>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</si>
  <si>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</si>
  <si>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</si>
  <si>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</si>
  <si>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</si>
  <si>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</si>
  <si>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</si>
  <si>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</si>
  <si>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</si>
  <si>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</si>
  <si>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</si>
  <si>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</si>
  <si>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</si>
  <si>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</si>
  <si>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</si>
  <si>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</si>
  <si>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</si>
  <si>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</si>
  <si>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</si>
  <si>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</si>
  <si>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</si>
  <si>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</si>
  <si>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</si>
  <si>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</si>
  <si>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</si>
  <si>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</si>
  <si>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</si>
  <si>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</si>
  <si>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</si>
  <si>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</si>
  <si>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</si>
  <si>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</si>
  <si>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</si>
  <si>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</si>
  <si>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</si>
  <si>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</si>
  <si>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</si>
  <si>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</si>
  <si>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</si>
  <si>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</si>
  <si>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</si>
  <si>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</si>
  <si>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</si>
  <si>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</si>
  <si>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</si>
  <si>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</si>
  <si>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</si>
  <si>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</si>
  <si>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</si>
  <si>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</si>
  <si>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</si>
  <si>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</si>
  <si>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</si>
  <si>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</si>
  <si>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</si>
  <si>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</si>
  <si>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</si>
  <si>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</si>
  <si>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</si>
  <si>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</si>
  <si>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</si>
  <si>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</si>
  <si>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</si>
  <si>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</si>
  <si>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</si>
  <si>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</si>
  <si>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</si>
  <si>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</si>
  <si>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</si>
  <si>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</si>
  <si>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</si>
  <si>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</si>
  <si>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</si>
  <si>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</si>
  <si>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</si>
  <si>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</si>
  <si>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</si>
  <si>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</si>
  <si>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</si>
  <si>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</si>
  <si>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</si>
  <si>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</si>
  <si>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</si>
  <si>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</si>
  <si>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</si>
  <si>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</si>
  <si>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</si>
  <si>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</si>
  <si>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</si>
  <si>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</si>
  <si>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</si>
  <si>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</si>
  <si>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</si>
  <si>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</si>
  <si>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</si>
  <si>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</si>
  <si>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</si>
  <si>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</si>
  <si>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</si>
  <si>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</si>
  <si>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</si>
  <si>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</si>
  <si>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</si>
  <si>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</si>
  <si>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</si>
  <si>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</si>
  <si>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</si>
  <si>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</si>
  <si>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</si>
  <si>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</si>
  <si>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</si>
  <si>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</si>
  <si>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</si>
  <si>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</si>
  <si>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</si>
  <si>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</si>
  <si>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</si>
  <si>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</si>
  <si>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</si>
  <si>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</si>
  <si>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</si>
  <si>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</si>
  <si>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</si>
  <si>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</si>
  <si>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</si>
  <si>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</si>
  <si>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</si>
  <si>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</si>
  <si>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</si>
  <si>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</si>
  <si>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</si>
  <si>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</si>
  <si>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</si>
  <si>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</si>
  <si>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</si>
  <si>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</si>
  <si>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</si>
  <si>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</si>
  <si>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</si>
  <si>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</si>
  <si>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</si>
  <si>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</si>
  <si>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</si>
  <si>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</si>
  <si>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</si>
  <si>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</si>
  <si>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</si>
  <si>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</si>
  <si>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</si>
  <si>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</si>
  <si>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</si>
  <si>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</si>
  <si>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</si>
  <si>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</si>
  <si>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</si>
  <si>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</si>
  <si>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</si>
  <si>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</si>
  <si>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</si>
  <si>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</si>
  <si>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</si>
  <si>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</si>
  <si>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</si>
  <si>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</si>
  <si>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</si>
  <si>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</si>
  <si>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</si>
  <si>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</si>
  <si>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</si>
  <si>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</si>
  <si>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</si>
  <si>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</si>
  <si>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</si>
  <si>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</si>
  <si>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</si>
  <si>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</si>
  <si>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</si>
  <si>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</si>
  <si>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</si>
  <si>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</si>
  <si>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</si>
  <si>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</si>
  <si>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</si>
  <si>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</si>
  <si>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</si>
  <si>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</si>
  <si>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</si>
  <si>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</si>
  <si>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</si>
  <si>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</si>
  <si>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</si>
  <si>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</si>
  <si>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</si>
  <si>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</si>
  <si>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</si>
  <si>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</si>
  <si>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</si>
  <si>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</si>
  <si>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</si>
  <si>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</si>
  <si>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</si>
  <si>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</si>
  <si>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</si>
  <si>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</si>
  <si>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</si>
  <si>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</si>
  <si>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</si>
  <si>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</si>
  <si>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</si>
  <si>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</si>
  <si>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</si>
  <si>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</si>
  <si>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</si>
  <si>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</si>
  <si>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</si>
  <si>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</si>
  <si>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</si>
  <si>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</si>
  <si>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</si>
  <si>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</si>
  <si>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</si>
  <si>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</si>
  <si>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</si>
  <si>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</si>
  <si>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</si>
  <si>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</si>
  <si>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</si>
  <si>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</si>
  <si>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</si>
  <si>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</si>
  <si>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</si>
  <si>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</si>
  <si>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</si>
  <si>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</si>
  <si>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</si>
  <si>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</si>
  <si>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</si>
  <si>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</si>
  <si>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</si>
  <si>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</si>
  <si>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</si>
  <si>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</si>
  <si>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</si>
  <si>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</si>
  <si>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</si>
  <si>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</si>
  <si>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</si>
  <si>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</si>
  <si>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</si>
  <si>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</si>
  <si>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</si>
  <si>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</si>
  <si>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</si>
  <si>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</si>
  <si>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</si>
  <si>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</si>
  <si>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</si>
  <si>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</si>
  <si>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</si>
  <si>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</si>
  <si>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</si>
  <si>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</si>
  <si>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</si>
  <si>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</si>
  <si>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</si>
  <si>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</si>
  <si>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</si>
  <si>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</si>
  <si>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</si>
  <si>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</si>
  <si>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</si>
  <si>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</si>
  <si>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</si>
  <si>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</si>
  <si>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</si>
  <si>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</si>
  <si>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</si>
  <si>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</si>
  <si>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</si>
  <si>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</si>
  <si>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</si>
  <si>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</si>
  <si>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</si>
  <si>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</si>
  <si>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</si>
  <si>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</si>
  <si>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</si>
  <si>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</si>
  <si>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</si>
  <si>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</si>
  <si>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</si>
  <si>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</si>
  <si>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</si>
  <si>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</si>
  <si>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</si>
  <si>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</si>
  <si>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</si>
  <si>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</si>
  <si>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</si>
  <si>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</si>
  <si>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</si>
  <si>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</si>
  <si>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</si>
  <si>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</si>
  <si>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</si>
  <si>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</si>
  <si>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</si>
  <si>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</si>
  <si>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</si>
  <si>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</si>
  <si>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</si>
  <si>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</si>
  <si>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</si>
  <si>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</si>
  <si>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</si>
  <si>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</si>
  <si>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</si>
  <si>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</si>
  <si>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</si>
  <si>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</si>
  <si>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</si>
  <si>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</si>
  <si>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</si>
  <si>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</si>
  <si>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</si>
  <si>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</si>
  <si>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</si>
  <si>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</si>
  <si>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</si>
  <si>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</si>
  <si>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</si>
  <si>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</si>
  <si>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</si>
  <si>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</si>
  <si>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</si>
  <si>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</si>
  <si>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</si>
  <si>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</si>
  <si>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</si>
  <si>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</si>
  <si>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</si>
  <si>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</si>
  <si>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</si>
  <si>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</si>
  <si>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</si>
  <si>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</si>
  <si>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</si>
  <si>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</si>
  <si>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</si>
  <si>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</si>
  <si>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</si>
  <si>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</si>
  <si>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</si>
  <si>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</si>
  <si>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</si>
  <si>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</si>
  <si>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</si>
  <si>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</si>
  <si>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</si>
  <si>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</si>
  <si>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</si>
  <si>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</si>
  <si>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</si>
  <si>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</si>
  <si>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</si>
  <si>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</si>
  <si>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</si>
  <si>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</si>
  <si>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</si>
  <si>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</si>
  <si>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</si>
  <si>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</si>
  <si>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</si>
  <si>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</si>
  <si>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</si>
  <si>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</si>
  <si>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</si>
  <si>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</si>
  <si>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</si>
  <si>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</si>
  <si>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</si>
  <si>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</si>
  <si>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</si>
  <si>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</si>
  <si>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</si>
  <si>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</si>
  <si>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</si>
  <si>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</si>
  <si>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</si>
  <si>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</si>
  <si>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</si>
  <si>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</si>
  <si>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</si>
  <si>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</si>
  <si>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</si>
  <si>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</si>
  <si>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</si>
  <si>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</si>
  <si>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</si>
  <si>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</si>
  <si>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</si>
  <si>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</si>
  <si>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</si>
  <si>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</si>
  <si>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</si>
  <si>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</si>
  <si>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</si>
  <si>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</si>
  <si>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</si>
  <si>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</si>
  <si>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</si>
  <si>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</si>
  <si>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</si>
  <si>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</si>
  <si>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</si>
  <si>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</si>
  <si>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</si>
  <si>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</si>
  <si>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</si>
  <si>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</si>
  <si>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</si>
  <si>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</si>
  <si>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</si>
  <si>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</si>
  <si>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</si>
  <si>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</si>
  <si>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</si>
  <si>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</si>
  <si>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</si>
  <si>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</si>
  <si>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</si>
  <si>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</si>
  <si>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</si>
  <si>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</si>
  <si>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</si>
  <si>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</si>
  <si>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</si>
  <si>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</si>
  <si>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</si>
  <si>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</si>
  <si>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</si>
  <si>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</si>
  <si>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</si>
  <si>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</si>
  <si>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</si>
  <si>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</si>
  <si>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</si>
  <si>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</si>
  <si>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</si>
  <si>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</si>
  <si>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</si>
  <si>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</si>
  <si>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</si>
  <si>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</si>
  <si>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</si>
  <si>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</si>
  <si>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</si>
  <si>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</si>
  <si>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</si>
  <si>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</si>
  <si>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</si>
  <si>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</si>
  <si>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</si>
  <si>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</si>
  <si>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</si>
  <si>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</si>
  <si>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</si>
  <si>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</si>
  <si>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</si>
  <si>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</si>
  <si>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</si>
  <si>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</si>
  <si>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</si>
  <si>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</si>
  <si>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</si>
  <si>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</si>
  <si>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</si>
  <si>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</si>
  <si>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</si>
  <si>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</si>
  <si>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</si>
  <si>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</si>
  <si>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</si>
  <si>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</si>
  <si>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</si>
  <si>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</si>
  <si>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</si>
  <si>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</si>
  <si>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</si>
  <si>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</si>
  <si>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</si>
  <si>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</si>
  <si>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</si>
  <si>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</si>
  <si>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</si>
  <si>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</si>
  <si>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</si>
  <si>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</si>
  <si>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</si>
  <si>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</si>
  <si>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</si>
  <si>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</si>
  <si>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</si>
  <si>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</si>
  <si>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</si>
  <si>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</si>
  <si>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</si>
  <si>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</si>
  <si>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</si>
  <si>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</si>
  <si>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</si>
  <si>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</si>
  <si>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</si>
  <si>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</si>
  <si>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</si>
  <si>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</si>
  <si>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</si>
  <si>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</si>
  <si>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</si>
  <si>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</si>
  <si>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</si>
  <si>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</si>
  <si>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</si>
  <si>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</si>
  <si>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</si>
  <si>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</si>
  <si>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</si>
  <si>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</si>
  <si>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</si>
  <si>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</si>
  <si>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</si>
  <si>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</si>
  <si>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</si>
  <si>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</si>
  <si>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</si>
  <si>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</si>
  <si>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</si>
  <si>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</si>
  <si>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</si>
  <si>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</si>
  <si>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</si>
  <si>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</si>
  <si>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</si>
  <si>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</si>
  <si>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</si>
  <si>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</si>
  <si>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</si>
  <si>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</si>
  <si>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</si>
  <si>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</si>
  <si>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</si>
  <si>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</si>
  <si>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</si>
  <si>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</si>
  <si>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</si>
  <si>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</si>
  <si>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</si>
  <si>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</si>
  <si>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</si>
  <si>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</si>
  <si>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</si>
  <si>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</si>
  <si>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</si>
  <si>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</si>
  <si>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</si>
  <si>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</si>
  <si>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</si>
  <si>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</si>
  <si>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</si>
  <si>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</si>
  <si>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</si>
  <si>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</si>
  <si>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</si>
  <si>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</si>
  <si>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</si>
  <si>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</si>
  <si>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</si>
  <si>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</si>
  <si>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</si>
  <si>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</si>
  <si>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</si>
  <si>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</si>
  <si>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</si>
  <si>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</si>
  <si>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</si>
  <si>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</si>
  <si>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</si>
  <si>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</si>
  <si>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</si>
  <si>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</si>
  <si>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</si>
  <si>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</si>
  <si>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</si>
  <si>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</si>
  <si>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</si>
  <si>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</si>
  <si>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</si>
  <si>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</si>
  <si>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</si>
  <si>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</si>
  <si>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</si>
  <si>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</si>
  <si>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</si>
  <si>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</si>
  <si>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</si>
  <si>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</si>
  <si>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</si>
  <si>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</si>
  <si>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</si>
  <si>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</si>
  <si>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</si>
  <si>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</si>
  <si>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</si>
  <si>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</si>
  <si>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</si>
  <si>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</si>
  <si>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</si>
  <si>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</si>
  <si>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</si>
  <si>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</si>
  <si>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</si>
  <si>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</si>
  <si>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</si>
  <si>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</si>
  <si>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</si>
  <si>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</si>
  <si>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</si>
  <si>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</si>
  <si>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</si>
  <si>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</si>
  <si>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</si>
  <si>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</si>
  <si>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</si>
  <si>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</si>
  <si>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</si>
  <si>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</si>
  <si>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</si>
  <si>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</si>
  <si>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</si>
  <si>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</si>
  <si>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</si>
  <si>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</si>
  <si>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</si>
  <si>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</si>
  <si>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</si>
  <si>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</si>
  <si>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</si>
  <si>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</si>
  <si>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</si>
  <si>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</si>
  <si>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</si>
  <si>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</si>
  <si>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</si>
  <si>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</si>
  <si>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</si>
  <si>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</si>
  <si>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</si>
  <si>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</si>
  <si>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</si>
  <si>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</si>
  <si>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</si>
  <si>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</si>
  <si>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</si>
  <si>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</si>
  <si>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</si>
  <si>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</si>
  <si>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</si>
  <si>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</si>
  <si>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</si>
  <si>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</si>
  <si>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</si>
  <si>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</si>
  <si>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</si>
  <si>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</si>
  <si>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</si>
  <si>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</si>
  <si>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</si>
  <si>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</si>
  <si>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</si>
  <si>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</si>
  <si>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</si>
  <si>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</si>
  <si>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</si>
  <si>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</si>
  <si>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</si>
  <si>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</si>
  <si>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</si>
  <si>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</si>
  <si>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</si>
  <si>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</si>
  <si>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</si>
  <si>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</si>
  <si>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</si>
  <si>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</si>
  <si>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</si>
  <si>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</si>
  <si>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</si>
  <si>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</si>
  <si>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</si>
  <si>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</si>
  <si>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</si>
  <si>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</si>
  <si>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</si>
  <si>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</si>
  <si>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</si>
  <si>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</si>
  <si>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</si>
  <si>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</si>
  <si>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</si>
  <si>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</si>
  <si>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</si>
  <si>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</si>
  <si>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</si>
  <si>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</si>
  <si>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</si>
  <si>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</si>
  <si>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</si>
  <si>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</si>
  <si>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</si>
  <si>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</si>
  <si>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</si>
  <si>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</si>
  <si>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</si>
  <si>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</si>
  <si>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</si>
  <si>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</si>
  <si>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</si>
  <si>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</si>
  <si>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</si>
  <si>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</si>
  <si>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</si>
  <si>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</si>
  <si>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</si>
  <si>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</si>
  <si>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</si>
  <si>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</si>
  <si>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</si>
  <si>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</si>
  <si>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</si>
  <si>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</si>
  <si>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</si>
  <si>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</si>
  <si>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</si>
  <si>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</si>
  <si>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</si>
  <si>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</si>
  <si>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</si>
  <si>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</si>
  <si>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</si>
  <si>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</si>
  <si>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</si>
  <si>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</si>
  <si>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</si>
  <si>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</si>
  <si>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</si>
  <si>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</si>
  <si>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</si>
  <si>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</si>
  <si>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</si>
  <si>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</si>
  <si>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</si>
  <si>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</si>
  <si>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</si>
  <si>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</si>
  <si>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</si>
  <si>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</si>
  <si>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</si>
  <si>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</si>
  <si>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</si>
  <si>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</si>
  <si>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</si>
  <si>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</si>
  <si>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</si>
  <si>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</si>
  <si>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</si>
  <si>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</si>
  <si>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</si>
  <si>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</si>
  <si>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</si>
  <si>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</si>
  <si>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</si>
  <si>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</si>
  <si>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</si>
  <si>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</si>
  <si>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</si>
  <si>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</si>
  <si>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</si>
  <si>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</si>
  <si>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</si>
  <si>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</si>
  <si>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</si>
  <si>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</si>
  <si>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</si>
  <si>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</si>
  <si>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</si>
  <si>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</si>
  <si>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</si>
  <si>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</si>
  <si>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</si>
  <si>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</si>
  <si>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</si>
  <si>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</si>
  <si>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</si>
  <si>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</si>
  <si>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</si>
  <si>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</si>
  <si>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</si>
  <si>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</si>
  <si>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</si>
  <si>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</si>
  <si>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</si>
  <si>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</si>
  <si>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</si>
  <si>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</si>
  <si>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</si>
  <si>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</si>
  <si>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</si>
  <si>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</si>
  <si>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</si>
  <si>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</si>
  <si>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</si>
  <si>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</si>
  <si>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</si>
  <si>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</si>
  <si>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</si>
  <si>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</si>
  <si>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</si>
  <si>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</si>
  <si>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</si>
  <si>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</si>
  <si>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</si>
  <si>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</si>
  <si>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</si>
  <si>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</si>
  <si>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</si>
  <si>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</si>
  <si>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</si>
  <si>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</si>
  <si>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</si>
  <si>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</si>
  <si>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</si>
  <si>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</si>
  <si>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</si>
  <si>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</si>
  <si>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</si>
  <si>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</si>
  <si>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</si>
  <si>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</si>
  <si>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</si>
  <si>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</si>
  <si>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</si>
  <si>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</si>
  <si>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</si>
  <si>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</si>
  <si>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</si>
  <si>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</si>
  <si>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</si>
  <si>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</si>
  <si>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</si>
  <si>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</si>
  <si>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</si>
  <si>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</si>
  <si>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</si>
  <si>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</si>
  <si>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</si>
  <si>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</si>
  <si>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</si>
  <si>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</si>
  <si>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</si>
  <si>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</si>
  <si>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</si>
  <si>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</si>
  <si>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</si>
  <si>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</si>
  <si>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</si>
  <si>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</si>
  <si>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</si>
  <si>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</si>
  <si>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</si>
  <si>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</si>
  <si>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</si>
  <si>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</si>
  <si>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</si>
  <si>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</si>
  <si>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</si>
  <si>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</si>
  <si>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</si>
  <si>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</si>
  <si>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</si>
  <si>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</si>
  <si>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</si>
  <si>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</si>
  <si>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</si>
  <si>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</si>
  <si>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</si>
  <si>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</si>
  <si>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</si>
  <si>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</si>
  <si>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</si>
  <si>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</si>
  <si>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</si>
  <si>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</si>
  <si>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</si>
  <si>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</si>
  <si>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</si>
  <si>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</si>
  <si>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</si>
  <si>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</si>
  <si>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</si>
  <si>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</si>
  <si>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</si>
  <si>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</si>
  <si>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</si>
  <si>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</si>
  <si>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</si>
  <si>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</si>
  <si>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</si>
  <si>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</si>
  <si>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</si>
  <si>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</si>
  <si>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</si>
  <si>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</si>
  <si>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</si>
  <si>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</si>
  <si>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</si>
  <si>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</si>
  <si>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</si>
  <si>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</si>
  <si>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</si>
  <si>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</si>
  <si>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</si>
  <si>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</si>
  <si>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</si>
  <si>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</si>
  <si>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</si>
  <si>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</si>
  <si>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</si>
  <si>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</si>
  <si>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</si>
  <si>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</si>
  <si>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</si>
  <si>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</si>
  <si>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</si>
  <si>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</si>
  <si>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</si>
  <si>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</si>
  <si>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</si>
  <si>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</si>
  <si>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</si>
  <si>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</si>
  <si>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</si>
  <si>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</si>
  <si>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</si>
  <si>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</si>
  <si>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</si>
  <si>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</si>
  <si>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</si>
  <si>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</si>
  <si>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</si>
  <si>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</si>
  <si>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</si>
  <si>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</si>
  <si>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</si>
  <si>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</si>
  <si>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</si>
  <si>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</si>
  <si>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</si>
  <si>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</si>
  <si>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</si>
  <si>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</si>
  <si>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</si>
  <si>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</si>
  <si>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</si>
  <si>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</si>
  <si>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</si>
  <si>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</si>
  <si>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</si>
  <si>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</si>
  <si>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</si>
  <si>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</si>
  <si>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</si>
  <si>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</si>
  <si>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</si>
  <si>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</si>
  <si>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</si>
  <si>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</si>
  <si>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</si>
  <si>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</si>
  <si>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</si>
  <si>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</si>
  <si>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</si>
  <si>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</si>
  <si>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</si>
  <si>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</si>
  <si>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</si>
  <si>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</si>
  <si>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</si>
  <si>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</si>
  <si>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</si>
  <si>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</si>
  <si>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</si>
  <si>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</si>
  <si>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</si>
  <si>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</si>
  <si>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</si>
  <si>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</si>
  <si>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</si>
  <si>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</si>
  <si>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</si>
  <si>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</si>
  <si>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</si>
  <si>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</si>
  <si>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</si>
  <si>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</si>
  <si>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</si>
  <si>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</si>
  <si>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</si>
  <si>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</si>
  <si>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</si>
  <si>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</si>
  <si>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</si>
  <si>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</si>
  <si>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</si>
  <si>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</si>
  <si>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</si>
  <si>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</si>
  <si>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</si>
  <si>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</si>
  <si>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</si>
  <si>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</si>
  <si>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</si>
  <si>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</si>
  <si>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</si>
  <si>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</si>
  <si>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</si>
  <si>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</si>
  <si>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</si>
  <si>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</si>
  <si>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</si>
  <si>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</si>
  <si>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</si>
  <si>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</si>
  <si>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</si>
  <si>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</si>
  <si>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</si>
  <si>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</si>
  <si>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</si>
  <si>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</si>
  <si>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</si>
  <si>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</si>
  <si>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</si>
  <si>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</si>
  <si>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</si>
  <si>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</si>
  <si>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</si>
  <si>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</si>
  <si>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</si>
  <si>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</si>
  <si>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</si>
  <si>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</si>
  <si>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</si>
  <si>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</si>
  <si>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</si>
  <si>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</si>
  <si>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</si>
  <si>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</si>
  <si>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</si>
  <si>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</si>
  <si>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</si>
  <si>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</si>
  <si>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</si>
  <si>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</si>
  <si>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</si>
  <si>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</si>
  <si>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</si>
  <si>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</si>
  <si>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</si>
  <si>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</si>
  <si>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</si>
  <si>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</si>
  <si>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</si>
  <si>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</si>
  <si>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</si>
  <si>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</si>
  <si>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</si>
  <si>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</si>
  <si>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</si>
  <si>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</si>
  <si>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</si>
  <si>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</si>
  <si>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</si>
  <si>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</si>
  <si>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</si>
  <si>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</si>
  <si>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</si>
  <si>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</si>
  <si>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</si>
  <si>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</si>
  <si>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</si>
  <si>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</si>
  <si>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</si>
  <si>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</si>
  <si>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</si>
  <si>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</si>
  <si>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</si>
  <si>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</si>
  <si>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</si>
  <si>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</si>
  <si>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</si>
  <si>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</si>
  <si>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</si>
  <si>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</si>
  <si>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</si>
  <si>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</si>
  <si>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</si>
  <si>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</si>
  <si>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</si>
  <si>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</si>
  <si>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</si>
  <si>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</si>
  <si>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</si>
  <si>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</si>
  <si>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</si>
  <si>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</si>
  <si>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</si>
  <si>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</si>
  <si>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</si>
  <si>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</si>
  <si>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</si>
  <si>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</si>
  <si>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</si>
  <si>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</si>
  <si>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</si>
  <si>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</si>
  <si>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</si>
  <si>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</si>
  <si>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</si>
  <si>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</si>
  <si>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</si>
  <si>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</si>
  <si>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</si>
  <si>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</si>
  <si>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</si>
  <si>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</si>
  <si>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</si>
  <si>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</si>
  <si>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</si>
  <si>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</si>
  <si>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</si>
  <si>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</si>
  <si>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</si>
  <si>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</si>
  <si>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</si>
  <si>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</si>
  <si>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</si>
  <si>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</si>
  <si>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</si>
  <si>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</si>
  <si>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</si>
  <si>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</si>
  <si>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</si>
  <si>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</si>
  <si>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</si>
  <si>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</si>
  <si>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</si>
  <si>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</si>
  <si>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</si>
  <si>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</si>
  <si>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</si>
  <si>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</si>
  <si>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</si>
  <si>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</si>
  <si>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</si>
  <si>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</si>
  <si>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</si>
  <si>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</si>
  <si>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</si>
  <si>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</si>
  <si>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</si>
  <si>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</si>
  <si>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</si>
  <si>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</si>
  <si>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</si>
  <si>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</si>
  <si>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</si>
  <si>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</si>
  <si>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</si>
  <si>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</si>
  <si>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</si>
  <si>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</si>
  <si>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</si>
  <si>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</si>
  <si>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</si>
  <si>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</si>
  <si>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</si>
  <si>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</si>
  <si>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</si>
  <si>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</si>
  <si>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</si>
  <si>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</si>
  <si>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</si>
  <si>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</si>
  <si>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</si>
  <si>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</si>
  <si>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</si>
  <si>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</si>
  <si>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</si>
  <si>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</si>
  <si>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</si>
  <si>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</si>
  <si>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</si>
  <si>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</si>
  <si>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</si>
  <si>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</si>
  <si>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</si>
  <si>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</si>
  <si>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</si>
  <si>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</si>
  <si>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</si>
  <si>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</si>
  <si>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</si>
  <si>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</si>
  <si>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</si>
  <si>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</si>
  <si>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</si>
  <si>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</si>
  <si>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</si>
  <si>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</si>
  <si>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</si>
  <si>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</si>
  <si>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</si>
  <si>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</si>
  <si>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</si>
  <si>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</si>
  <si>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</si>
  <si>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</si>
  <si>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</si>
  <si>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</si>
  <si>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</si>
  <si>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</si>
  <si>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</si>
  <si>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</si>
  <si>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</si>
  <si>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</si>
  <si>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</si>
  <si>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</si>
  <si>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</si>
  <si>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</si>
  <si>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</si>
  <si>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</si>
  <si>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</si>
  <si>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</si>
  <si>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</si>
  <si>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</si>
  <si>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</si>
  <si>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</si>
  <si>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</si>
  <si>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</si>
  <si>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</si>
  <si>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</si>
  <si>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</si>
  <si>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</si>
  <si>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</si>
  <si>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</si>
  <si>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</si>
  <si>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</si>
  <si>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</si>
  <si>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</si>
  <si>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</si>
  <si>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</si>
  <si>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</si>
  <si>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</si>
  <si>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</si>
  <si>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</si>
  <si>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</si>
  <si>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</si>
  <si>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</si>
  <si>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</si>
  <si>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</si>
  <si>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</si>
  <si>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</si>
  <si>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</si>
  <si>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</si>
  <si>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</si>
  <si>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</si>
  <si>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</si>
  <si>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</si>
  <si>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</si>
  <si>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</si>
  <si>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</si>
  <si>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</si>
  <si>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</si>
  <si>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</si>
  <si>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</si>
  <si>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</si>
  <si>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</si>
  <si>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</si>
  <si>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</si>
  <si>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</si>
  <si>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</si>
  <si>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</si>
  <si>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</si>
  <si>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</si>
  <si>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</si>
  <si>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</si>
  <si>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</si>
  <si>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</si>
  <si>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</si>
  <si>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</si>
  <si>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</si>
  <si>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</si>
  <si>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</si>
  <si>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</si>
  <si>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</si>
  <si>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</si>
  <si>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</si>
  <si>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</si>
  <si>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</si>
  <si>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</si>
  <si>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</si>
  <si>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</si>
  <si>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</si>
  <si>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</si>
  <si>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</si>
  <si>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</si>
  <si>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</si>
  <si>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</si>
  <si>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</si>
  <si>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</si>
  <si>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</si>
  <si>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</si>
  <si>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</si>
  <si>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</si>
  <si>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</si>
  <si>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</si>
  <si>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</si>
  <si>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</si>
  <si>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</si>
  <si>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</si>
  <si>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</si>
  <si>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</si>
  <si>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</si>
  <si>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</si>
  <si>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</si>
  <si>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</si>
  <si>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</si>
  <si>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</si>
  <si>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</si>
  <si>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</si>
  <si>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</si>
  <si>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</si>
  <si>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</si>
  <si>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</si>
  <si>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</si>
  <si>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</si>
  <si>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</si>
  <si>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</si>
  <si>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</si>
  <si>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</si>
  <si>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</si>
  <si>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</si>
  <si>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</si>
  <si>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</si>
  <si>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</si>
  <si>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</si>
  <si>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</si>
  <si>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</si>
  <si>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</si>
  <si>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</si>
  <si>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</si>
  <si>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</si>
  <si>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</si>
  <si>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</si>
  <si>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</si>
  <si>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</si>
  <si>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</si>
  <si>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</si>
  <si>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</si>
  <si>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</si>
  <si>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</si>
  <si>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</si>
  <si>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</si>
  <si>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</si>
  <si>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</si>
  <si>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</si>
  <si>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</si>
  <si>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</si>
  <si>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</si>
  <si>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</si>
  <si>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</si>
  <si>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</si>
  <si>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</si>
  <si>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</si>
  <si>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</si>
  <si>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</si>
  <si>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</si>
  <si>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</si>
  <si>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</si>
  <si>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</si>
  <si>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</si>
  <si>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</si>
  <si>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</si>
  <si>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</si>
  <si>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</si>
  <si>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</si>
  <si>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</si>
  <si>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</si>
  <si>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</si>
  <si>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</si>
  <si>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</si>
  <si>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</si>
  <si>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</si>
  <si>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</si>
  <si>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</si>
  <si>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</si>
  <si>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</si>
  <si>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</si>
  <si>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</si>
  <si>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</si>
  <si>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</si>
  <si>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</si>
  <si>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</si>
  <si>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</si>
  <si>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</si>
  <si>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</si>
  <si>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</si>
  <si>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</si>
  <si>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</si>
  <si>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</si>
  <si>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</si>
  <si>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</si>
  <si>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</si>
  <si>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</si>
  <si>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</si>
  <si>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</si>
  <si>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</si>
  <si>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</si>
  <si>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</si>
  <si>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</si>
  <si>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</si>
  <si>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</si>
  <si>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</si>
  <si>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</si>
  <si>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</si>
  <si>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</si>
  <si>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</si>
  <si>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</si>
  <si>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</si>
  <si>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</si>
  <si>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</si>
  <si>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</si>
  <si>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</si>
  <si>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</si>
  <si>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</si>
  <si>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</si>
  <si>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</si>
  <si>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</si>
  <si>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</si>
  <si>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</si>
  <si>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</si>
  <si>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</si>
  <si>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</si>
  <si>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</si>
  <si>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</si>
  <si>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</si>
  <si>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</si>
  <si>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</si>
  <si>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</si>
  <si>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</si>
  <si>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</si>
  <si>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</si>
  <si>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</si>
  <si>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</si>
  <si>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</si>
  <si>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</si>
  <si>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</si>
  <si>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</si>
  <si>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</si>
  <si>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</si>
  <si>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</si>
  <si>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</si>
  <si>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</si>
  <si>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</si>
  <si>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</si>
  <si>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</si>
  <si>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</si>
  <si>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</si>
  <si>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</si>
  <si>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</si>
  <si>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</si>
  <si>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</si>
  <si>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</si>
  <si>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</si>
  <si>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</si>
  <si>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</si>
  <si>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</si>
  <si>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</si>
  <si>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</si>
  <si>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</si>
  <si>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</si>
  <si>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</si>
  <si>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</si>
  <si>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</si>
  <si>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</si>
  <si>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</si>
  <si>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</si>
  <si>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</si>
  <si>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</si>
  <si>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</si>
  <si>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</si>
  <si>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</si>
  <si>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</si>
  <si>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</si>
  <si>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</si>
  <si>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</si>
  <si>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</si>
  <si>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</si>
  <si>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</si>
  <si>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</si>
  <si>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</si>
  <si>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</si>
  <si>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</si>
  <si>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</si>
  <si>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</si>
  <si>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</si>
  <si>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</si>
  <si>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</si>
  <si>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</si>
  <si>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</si>
  <si>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</si>
  <si>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</si>
  <si>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</si>
  <si>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</si>
  <si>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</si>
  <si>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</si>
  <si>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</si>
  <si>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</si>
  <si>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</si>
  <si>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</si>
  <si>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</si>
  <si>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</si>
  <si>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</si>
  <si>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</si>
  <si>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</si>
  <si>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</si>
  <si>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</si>
  <si>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</si>
  <si>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</si>
  <si>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</si>
  <si>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</si>
  <si>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</si>
  <si>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</si>
  <si>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</si>
  <si>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</si>
  <si>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</si>
  <si>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</si>
  <si>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</si>
  <si>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</si>
  <si>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</si>
  <si>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</si>
  <si>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</si>
  <si>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</si>
  <si>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</si>
  <si>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</si>
  <si>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</si>
  <si>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</si>
  <si>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</si>
  <si>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</si>
  <si>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</si>
  <si>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</si>
  <si>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</si>
  <si>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</si>
  <si>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</si>
  <si>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</si>
  <si>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</si>
  <si>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</si>
  <si>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</si>
  <si>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</si>
  <si>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</si>
  <si>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</si>
  <si>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</si>
  <si>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</si>
  <si>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</si>
  <si>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</si>
  <si>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</si>
  <si>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</si>
  <si>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</si>
  <si>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</si>
  <si>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</si>
  <si>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</si>
  <si>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</si>
  <si>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</si>
  <si>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</si>
  <si>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</si>
  <si>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</si>
  <si>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</si>
  <si>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</si>
  <si>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</si>
  <si>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</si>
  <si>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</si>
  <si>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</si>
  <si>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</si>
  <si>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</si>
  <si>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</si>
  <si>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</si>
  <si>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</si>
  <si>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</si>
  <si>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</si>
  <si>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</si>
  <si>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</si>
  <si>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</si>
  <si>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</si>
  <si>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</si>
  <si>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</si>
  <si>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</si>
  <si>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</si>
  <si>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</si>
  <si>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</si>
  <si>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</si>
  <si>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</si>
  <si>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</si>
  <si>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</si>
  <si>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</si>
  <si>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</si>
  <si>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</si>
  <si>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</si>
  <si>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</si>
  <si>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</si>
  <si>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</si>
  <si>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</si>
  <si>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</si>
  <si>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</si>
  <si>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</si>
  <si>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</si>
  <si>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</si>
  <si>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</si>
  <si>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</si>
  <si>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</si>
  <si>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</si>
  <si>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</si>
  <si>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</si>
  <si>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</si>
  <si>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</si>
  <si>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</si>
  <si>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</si>
  <si>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</si>
  <si>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</si>
  <si>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</si>
  <si>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</si>
  <si>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</si>
  <si>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</si>
  <si>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</si>
  <si>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</si>
  <si>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</si>
  <si>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</si>
  <si>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</si>
  <si>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</si>
  <si>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</si>
  <si>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</si>
  <si>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</si>
  <si>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</si>
  <si>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</si>
  <si>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</si>
  <si>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</si>
  <si>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</si>
  <si>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</si>
  <si>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</si>
  <si>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</si>
  <si>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</si>
  <si>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</si>
  <si>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</si>
  <si>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</si>
  <si>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</si>
  <si>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</si>
  <si>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</si>
  <si>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</si>
  <si>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</si>
  <si>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</si>
  <si>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</si>
  <si>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</si>
  <si>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</si>
  <si>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</si>
  <si>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</si>
  <si>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</si>
  <si>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</si>
  <si>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</si>
  <si>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</si>
  <si>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</si>
  <si>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</si>
  <si>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</si>
  <si>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</si>
  <si>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</si>
  <si>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</si>
  <si>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</si>
  <si>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</si>
  <si>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</si>
  <si>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</si>
  <si>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</si>
  <si>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</si>
  <si>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</si>
  <si>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</si>
  <si>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</si>
  <si>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</si>
  <si>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</si>
  <si>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</si>
  <si>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</si>
  <si>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</si>
  <si>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</si>
  <si>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</si>
  <si>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</si>
  <si>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</si>
  <si>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</si>
  <si>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</si>
  <si>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</si>
  <si>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</si>
  <si>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</si>
  <si>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</si>
  <si>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</si>
  <si>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</si>
  <si>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</si>
  <si>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</si>
  <si>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</si>
  <si>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</si>
  <si>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</si>
  <si>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</si>
  <si>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</si>
  <si>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</si>
  <si>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</si>
  <si>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</si>
  <si>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</si>
  <si>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</si>
  <si>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</si>
  <si>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</si>
  <si>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</si>
  <si>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</si>
  <si>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</si>
  <si>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</si>
  <si>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</si>
  <si>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</si>
  <si>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</si>
  <si>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</si>
  <si>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</si>
  <si>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</si>
  <si>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</si>
  <si>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</si>
  <si>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</si>
  <si>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</si>
  <si>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</si>
  <si>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</si>
  <si>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</si>
  <si>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</si>
  <si>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</si>
  <si>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</si>
  <si>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</si>
  <si>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</si>
  <si>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</si>
  <si>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</si>
  <si>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</si>
  <si>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</si>
  <si>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</si>
  <si>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</si>
  <si>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</si>
  <si>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</si>
  <si>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</si>
  <si>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</si>
  <si>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</si>
  <si>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</si>
  <si>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</si>
  <si>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</si>
  <si>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</si>
  <si>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</si>
  <si>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</si>
  <si>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</si>
  <si>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</si>
  <si>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</si>
  <si>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</si>
  <si>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</si>
  <si>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</si>
  <si>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</si>
  <si>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</si>
  <si>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</si>
  <si>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</si>
  <si>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</si>
  <si>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</si>
  <si>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</si>
  <si>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</si>
  <si>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</si>
  <si>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</si>
  <si>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</si>
  <si>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</si>
  <si>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</si>
  <si>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</si>
  <si>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</si>
  <si>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</si>
  <si>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</si>
  <si>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</si>
  <si>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</si>
  <si>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</si>
  <si>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</si>
  <si>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</si>
  <si>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</si>
  <si>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</si>
  <si>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</si>
  <si>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</si>
  <si>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</si>
  <si>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</si>
  <si>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</si>
  <si>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</si>
  <si>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</si>
  <si>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</si>
  <si>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</si>
  <si>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</si>
  <si>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</si>
  <si>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</si>
  <si>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</si>
  <si>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</si>
  <si>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</si>
  <si>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</si>
  <si>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</si>
  <si>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</si>
  <si>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</si>
  <si>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</si>
  <si>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</si>
  <si>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</si>
  <si>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</si>
  <si>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</si>
  <si>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</si>
  <si>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</si>
  <si>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</si>
  <si>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</si>
  <si>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</si>
  <si>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</si>
  <si>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</si>
  <si>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</si>
  <si>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</si>
  <si>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</si>
  <si>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</si>
  <si>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</si>
  <si>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</si>
  <si>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</si>
  <si>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</si>
  <si>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</si>
  <si>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</si>
  <si>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</si>
  <si>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</si>
  <si>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</si>
  <si>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</si>
  <si>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</si>
  <si>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</si>
  <si>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</si>
  <si>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</si>
  <si>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</si>
  <si>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</si>
  <si>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</si>
  <si>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</si>
  <si>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</si>
  <si>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</si>
  <si>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</si>
  <si>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</si>
  <si>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</si>
  <si>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</si>
  <si>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</si>
  <si>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</si>
  <si>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</si>
  <si>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</si>
  <si>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</si>
  <si>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</si>
  <si>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</si>
  <si>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</si>
  <si>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</si>
  <si>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</si>
  <si>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</si>
  <si>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</si>
  <si>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</si>
  <si>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</si>
  <si>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</si>
  <si>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</si>
  <si>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</si>
  <si>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</si>
  <si>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</si>
  <si>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</si>
  <si>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</si>
  <si>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</si>
  <si>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</si>
  <si>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</si>
  <si>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</si>
  <si>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</si>
  <si>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</si>
  <si>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</si>
  <si>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</si>
  <si>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</si>
  <si>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</si>
  <si>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</si>
  <si>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</si>
  <si>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</si>
  <si>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</si>
  <si>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</si>
  <si>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</si>
  <si>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</si>
  <si>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</si>
  <si>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</si>
  <si>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</si>
  <si>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</si>
  <si>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</si>
  <si>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</si>
  <si>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</si>
  <si>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</si>
  <si>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</si>
  <si>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</si>
  <si>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</si>
  <si>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</si>
  <si>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</si>
  <si>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</si>
  <si>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</si>
  <si>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</si>
  <si>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</si>
  <si>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</si>
  <si>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</si>
  <si>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</si>
  <si>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</si>
  <si>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</si>
  <si>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</si>
  <si>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</si>
  <si>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</si>
  <si>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</si>
  <si>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</si>
  <si>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</si>
  <si>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</si>
  <si>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</si>
  <si>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</si>
  <si>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</si>
  <si>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</si>
  <si>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</si>
  <si>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</si>
  <si>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</si>
  <si>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</si>
  <si>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</si>
  <si>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</si>
  <si>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</si>
  <si>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</si>
  <si>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</si>
  <si>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</si>
  <si>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</si>
  <si>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</si>
  <si>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</si>
  <si>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</si>
  <si>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</si>
  <si>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</si>
  <si>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</si>
  <si>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</si>
  <si>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</si>
  <si>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</si>
  <si>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</si>
  <si>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</si>
  <si>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</si>
  <si>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</si>
  <si>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</si>
  <si>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</si>
  <si>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</si>
  <si>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</si>
  <si>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</si>
  <si>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</si>
  <si>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</si>
  <si>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</si>
  <si>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</si>
  <si>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</si>
  <si>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</si>
  <si>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</si>
  <si>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</si>
  <si>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</si>
  <si>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</si>
  <si>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</si>
  <si>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</si>
  <si>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</si>
  <si>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</si>
  <si>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</si>
  <si>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</si>
  <si>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</si>
  <si>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</si>
  <si>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</si>
  <si>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</si>
  <si>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</si>
  <si>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</si>
  <si>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</si>
  <si>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</si>
  <si>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</si>
  <si>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</si>
  <si>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</si>
  <si>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</si>
  <si>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</si>
  <si>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</si>
  <si>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</si>
  <si>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</si>
  <si>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</si>
  <si>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</si>
  <si>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</si>
  <si>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</si>
  <si>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</si>
  <si>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</si>
  <si>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</si>
  <si>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</si>
  <si>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</si>
  <si>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</si>
  <si>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</si>
  <si>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</si>
  <si>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</si>
  <si>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</si>
  <si>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</si>
  <si>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</si>
  <si>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</si>
  <si>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</si>
  <si>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</si>
  <si>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</si>
  <si>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</si>
  <si>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</si>
  <si>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</si>
  <si>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</si>
  <si>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</si>
  <si>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</si>
  <si>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</si>
  <si>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</si>
  <si>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</si>
  <si>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</si>
  <si>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</si>
  <si>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</si>
  <si>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</si>
  <si>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</si>
  <si>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</si>
  <si>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</si>
  <si>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</si>
  <si>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</si>
  <si>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</si>
  <si>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</si>
  <si>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</si>
  <si>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</si>
  <si>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</si>
  <si>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</si>
  <si>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</si>
  <si>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</si>
  <si>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</si>
  <si>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</si>
  <si>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</si>
  <si>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</si>
  <si>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</si>
  <si>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</si>
  <si>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</si>
  <si>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</si>
  <si>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</si>
  <si>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</si>
  <si>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</si>
  <si>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</si>
  <si>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</si>
  <si>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</si>
  <si>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</si>
  <si>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</si>
  <si>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</si>
  <si>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</si>
  <si>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</si>
  <si>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</si>
  <si>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</si>
  <si>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</si>
  <si>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</si>
  <si>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</si>
  <si>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</si>
  <si>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</si>
  <si>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</si>
  <si>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</si>
  <si>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</si>
  <si>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</si>
  <si>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</si>
  <si>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</si>
  <si>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</si>
  <si>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</si>
  <si>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</si>
  <si>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</si>
  <si>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</si>
  <si>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</si>
  <si>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</si>
  <si>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</si>
  <si>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</si>
  <si>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</si>
  <si>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</si>
  <si>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</si>
  <si>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</si>
  <si>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</si>
  <si>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</si>
  <si>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</si>
  <si>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</si>
  <si>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</si>
  <si>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</si>
  <si>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</si>
  <si>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</si>
  <si>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</si>
  <si>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</si>
  <si>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</si>
  <si>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</si>
  <si>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</si>
  <si>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</si>
  <si>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</si>
  <si>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</si>
  <si>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</si>
  <si>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</si>
  <si>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</si>
  <si>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</si>
  <si>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</si>
  <si>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</si>
  <si>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</si>
  <si>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</si>
  <si>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</si>
  <si>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</si>
  <si>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</si>
  <si>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</si>
  <si>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</si>
  <si>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</si>
  <si>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</si>
  <si>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</si>
  <si>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</si>
  <si>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</si>
  <si>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</si>
  <si>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</si>
  <si>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</si>
  <si>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</si>
  <si>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</si>
  <si>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</si>
  <si>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</si>
  <si>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</si>
  <si>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</si>
  <si>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</si>
  <si>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</si>
  <si>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</si>
  <si>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</si>
  <si>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</si>
  <si>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</si>
  <si>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</si>
  <si>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</si>
  <si>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</si>
  <si>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</si>
  <si>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</si>
  <si>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</si>
  <si>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</si>
  <si>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</si>
  <si>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</si>
  <si>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</si>
  <si>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</si>
  <si>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</si>
  <si>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</si>
  <si>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</si>
  <si>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</si>
  <si>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</si>
  <si>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</si>
  <si>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</si>
  <si>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</si>
  <si>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</si>
  <si>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</si>
  <si>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</si>
  <si>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</si>
  <si>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</si>
  <si>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</si>
  <si>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</si>
  <si>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</si>
  <si>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</si>
  <si>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</si>
  <si>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</si>
  <si>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</si>
  <si>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</si>
  <si>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</si>
  <si>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</si>
  <si>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</si>
  <si>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</si>
  <si>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</si>
  <si>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</si>
  <si>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</si>
  <si>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</si>
  <si>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</si>
  <si>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</si>
  <si>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</si>
  <si>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</si>
  <si>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</si>
  <si>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</si>
  <si>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</si>
  <si>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</si>
  <si>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</si>
  <si>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</si>
  <si>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</si>
  <si>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</si>
  <si>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</si>
  <si>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</si>
  <si>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</si>
  <si>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</si>
  <si>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</si>
  <si>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</si>
  <si>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</si>
  <si>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</si>
  <si>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</si>
  <si>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</si>
  <si>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</si>
  <si>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</si>
  <si>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</si>
  <si>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</si>
  <si>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</si>
  <si>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</si>
  <si>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</si>
  <si>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</si>
  <si>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</si>
  <si>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</si>
  <si>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</si>
  <si>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</si>
  <si>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</si>
  <si>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</si>
  <si>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</si>
  <si>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</si>
  <si>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</si>
  <si>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</si>
  <si>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</si>
  <si>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</si>
  <si>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</si>
  <si>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</si>
  <si>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</si>
  <si>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</si>
  <si>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</si>
  <si>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</si>
  <si>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</si>
  <si>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</si>
  <si>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</si>
  <si>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</si>
  <si>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</si>
  <si>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</si>
  <si>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</si>
  <si>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</si>
  <si>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</si>
  <si>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</si>
  <si>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</si>
  <si>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</si>
  <si>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</si>
  <si>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</si>
  <si>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</si>
  <si>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</si>
  <si>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</si>
  <si>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</si>
  <si>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</si>
  <si>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</si>
  <si>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</si>
  <si>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</si>
  <si>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</si>
  <si>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</si>
  <si>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</si>
  <si>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</si>
  <si>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</si>
  <si>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</si>
  <si>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</si>
  <si>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</si>
  <si>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</si>
  <si>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</si>
  <si>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</si>
  <si>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</si>
  <si>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</si>
  <si>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</si>
  <si>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</si>
  <si>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</si>
  <si>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</si>
  <si>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</si>
  <si>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</si>
  <si>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</si>
  <si>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</si>
  <si>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</si>
  <si>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</si>
  <si>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</si>
  <si>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</si>
  <si>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</si>
  <si>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</si>
  <si>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</si>
  <si>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</si>
  <si>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</si>
  <si>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</si>
  <si>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</si>
  <si>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</si>
  <si>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</si>
  <si>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</si>
  <si>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</si>
  <si>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</si>
  <si>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</si>
  <si>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</si>
  <si>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</si>
  <si>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</si>
  <si>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</si>
  <si>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</si>
  <si>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</si>
  <si>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</si>
  <si>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</si>
  <si>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</si>
  <si>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</si>
  <si>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</si>
  <si>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</si>
  <si>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</si>
  <si>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</si>
  <si>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</si>
  <si>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</si>
  <si>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</si>
  <si>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</si>
  <si>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</si>
  <si>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</si>
  <si>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</si>
  <si>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</si>
  <si>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</si>
  <si>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</si>
  <si>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</si>
  <si>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</si>
  <si>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</si>
  <si>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</si>
  <si>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</si>
  <si>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</si>
  <si>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</si>
  <si>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</si>
  <si>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</si>
  <si>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</si>
  <si>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</si>
  <si>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</si>
  <si>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</si>
  <si>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</si>
  <si>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</si>
  <si>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</si>
  <si>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</si>
  <si>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</si>
  <si>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</si>
  <si>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</si>
  <si>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</si>
  <si>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</si>
  <si>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</si>
  <si>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</si>
  <si>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</si>
  <si>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</si>
  <si>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</si>
  <si>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</si>
  <si>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</si>
  <si>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</si>
  <si>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</si>
  <si>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</si>
  <si>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</si>
  <si>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</si>
  <si>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</si>
  <si>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</si>
  <si>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</si>
  <si>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</si>
  <si>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</si>
  <si>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</si>
  <si>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</si>
  <si>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</si>
  <si>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</si>
  <si>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</si>
  <si>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</si>
  <si>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</si>
  <si>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</si>
  <si>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</si>
  <si>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</si>
  <si>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</si>
  <si>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</si>
  <si>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</si>
  <si>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</si>
  <si>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</si>
  <si>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</si>
  <si>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</si>
  <si>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</si>
  <si>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</si>
  <si>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</si>
  <si>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</si>
  <si>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</si>
  <si>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</si>
  <si>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</si>
  <si>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</si>
  <si>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</si>
  <si>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</si>
  <si>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</si>
  <si>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</si>
  <si>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</si>
  <si>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</si>
  <si>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</si>
  <si>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</si>
  <si>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</si>
  <si>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</si>
  <si>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</si>
  <si>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</si>
  <si>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</si>
  <si>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</si>
  <si>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</si>
  <si>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</si>
  <si>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</si>
  <si>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</si>
  <si>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</si>
  <si>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</si>
  <si>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</si>
  <si>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</si>
  <si>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</si>
  <si>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</si>
  <si>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</si>
  <si>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</si>
  <si>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</si>
  <si>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</si>
  <si>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</si>
  <si>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</si>
  <si>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</si>
  <si>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</si>
  <si>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</si>
  <si>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</si>
  <si>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</si>
  <si>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</si>
  <si>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</si>
  <si>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</si>
  <si>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</si>
  <si>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</si>
  <si>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</si>
  <si>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</si>
  <si>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</si>
  <si>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</si>
  <si>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</si>
  <si>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</si>
  <si>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</si>
  <si>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</si>
  <si>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</si>
  <si>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</si>
  <si>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</si>
  <si>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</si>
  <si>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</si>
  <si>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</si>
  <si>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</si>
  <si>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</si>
  <si>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</si>
  <si>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</si>
  <si>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</si>
  <si>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</si>
  <si>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</si>
  <si>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</si>
  <si>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</si>
  <si>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</si>
  <si>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</si>
  <si>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</si>
  <si>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</si>
  <si>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</si>
  <si>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</si>
  <si>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</si>
  <si>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</si>
  <si>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</si>
  <si>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</si>
  <si>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</si>
  <si>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</si>
  <si>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</si>
  <si>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</si>
  <si>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</si>
  <si>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</si>
  <si>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</si>
  <si>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</si>
  <si>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</si>
  <si>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</si>
  <si>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</si>
  <si>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</si>
  <si>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</si>
  <si>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</si>
  <si>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</si>
  <si>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</si>
  <si>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</si>
  <si>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</si>
  <si>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</si>
  <si>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</si>
  <si>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</si>
  <si>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</si>
  <si>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</si>
  <si>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</si>
  <si>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</si>
  <si>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</si>
  <si>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</si>
  <si>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</si>
  <si>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</si>
  <si>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</si>
  <si>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</si>
  <si>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</si>
  <si>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</si>
  <si>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</si>
  <si>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</si>
  <si>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</si>
  <si>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</si>
  <si>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</si>
  <si>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</si>
  <si>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</si>
  <si>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</si>
  <si>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</si>
  <si>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</si>
  <si>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</si>
  <si>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</si>
  <si>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</si>
  <si>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</si>
  <si>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</si>
  <si>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</si>
  <si>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</si>
  <si>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</si>
  <si>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</si>
  <si>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</si>
  <si>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</si>
  <si>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</si>
  <si>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</si>
  <si>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</si>
  <si>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</si>
  <si>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</si>
  <si>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</si>
  <si>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</si>
  <si>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</si>
  <si>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</si>
  <si>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</si>
  <si>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</si>
  <si>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</si>
  <si>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</si>
  <si>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</si>
  <si>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</si>
  <si>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</si>
  <si>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</si>
  <si>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</si>
  <si>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</si>
  <si>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</si>
  <si>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</si>
  <si>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</si>
  <si>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</si>
  <si>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</si>
  <si>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</si>
  <si>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</si>
  <si>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</si>
  <si>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</si>
  <si>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</si>
  <si>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</si>
  <si>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</si>
  <si>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</si>
  <si>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</si>
  <si>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</si>
  <si>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</si>
  <si>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</si>
  <si>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</si>
  <si>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</si>
  <si>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</si>
  <si>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</si>
  <si>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</si>
  <si>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</si>
  <si>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</si>
  <si>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</si>
  <si>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</si>
  <si>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</si>
  <si>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</si>
  <si>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</si>
  <si>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</si>
  <si>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</si>
  <si>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</si>
  <si>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</si>
  <si>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</si>
  <si>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</si>
  <si>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</si>
  <si>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</si>
  <si>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</si>
  <si>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</si>
  <si>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</si>
  <si>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</si>
  <si>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</si>
  <si>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</si>
  <si>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</si>
  <si>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</si>
  <si>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</si>
  <si>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</si>
  <si>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</si>
  <si>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</si>
  <si>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</si>
  <si>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</si>
  <si>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</si>
  <si>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</si>
  <si>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</si>
  <si>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</si>
  <si>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</si>
  <si>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</si>
  <si>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</si>
  <si>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</si>
  <si>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</si>
  <si>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</si>
  <si>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</si>
  <si>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</si>
  <si>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</si>
  <si>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</si>
  <si>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</si>
  <si>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</si>
  <si>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</si>
  <si>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</si>
  <si>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</si>
  <si>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</si>
  <si>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</si>
  <si>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</si>
  <si>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</si>
  <si>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</si>
  <si>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</si>
  <si>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</si>
  <si>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</si>
  <si>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</si>
  <si>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</si>
  <si>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</si>
  <si>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</si>
  <si>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</si>
  <si>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</si>
  <si>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</si>
  <si>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</si>
  <si>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</si>
  <si>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</si>
  <si>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</si>
  <si>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</si>
  <si>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</si>
  <si>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</si>
  <si>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</si>
  <si>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</si>
  <si>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</si>
  <si>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</si>
  <si>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</si>
  <si>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</si>
  <si>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</si>
  <si>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</si>
  <si>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</si>
  <si>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</si>
  <si>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</si>
  <si>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</si>
  <si>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</si>
  <si>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</si>
  <si>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</si>
  <si>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</si>
  <si>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</si>
  <si>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</si>
  <si>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</si>
  <si>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</si>
  <si>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</si>
  <si>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</si>
  <si>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</si>
  <si>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</si>
  <si>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</si>
  <si>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</si>
  <si>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</si>
  <si>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</si>
  <si>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</si>
  <si>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</si>
  <si>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</si>
  <si>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</si>
  <si>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</si>
  <si>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</si>
  <si>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</si>
  <si>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</si>
  <si>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</si>
  <si>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</si>
  <si>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</si>
  <si>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</si>
  <si>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</si>
  <si>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</si>
  <si>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</si>
  <si>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</si>
  <si>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</si>
  <si>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</si>
  <si>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</si>
  <si>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</si>
  <si>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</si>
  <si>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</si>
  <si>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</si>
  <si>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</si>
  <si>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</si>
  <si>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</si>
  <si>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</si>
  <si>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</si>
  <si>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</si>
  <si>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</si>
  <si>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</si>
  <si>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</si>
  <si>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</si>
  <si>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</si>
  <si>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</si>
  <si>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</si>
  <si>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</si>
  <si>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</si>
  <si>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</si>
  <si>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</si>
  <si>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</si>
  <si>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</si>
  <si>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</si>
  <si>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</si>
  <si>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</si>
  <si>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</si>
  <si>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</si>
  <si>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</si>
  <si>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</si>
  <si>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</si>
  <si>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</si>
  <si>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</si>
  <si>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</si>
  <si>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</si>
  <si>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</si>
  <si>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</si>
  <si>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</si>
  <si>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</si>
  <si>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</si>
  <si>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</si>
  <si>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</si>
  <si>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</si>
  <si>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</si>
  <si>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</si>
  <si>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</si>
  <si>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</si>
  <si>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</si>
  <si>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</si>
  <si>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</si>
  <si>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</si>
  <si>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</si>
  <si>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</si>
  <si>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</si>
  <si>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</si>
  <si>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</si>
  <si>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</si>
  <si>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</si>
  <si>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</si>
  <si>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</si>
  <si>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</si>
  <si>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</si>
  <si>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</si>
  <si>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</si>
  <si>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</si>
  <si>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</si>
  <si>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</si>
  <si>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</si>
  <si>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</si>
  <si>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</si>
  <si>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</si>
  <si>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</si>
  <si>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</si>
  <si>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</si>
  <si>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</si>
  <si>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</si>
  <si>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</si>
  <si>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</si>
  <si>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</si>
  <si>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</si>
  <si>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</si>
  <si>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</si>
  <si>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</si>
  <si>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</si>
  <si>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</si>
  <si>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</si>
  <si>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</si>
  <si>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</si>
  <si>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</si>
  <si>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</si>
  <si>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</si>
  <si>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</si>
  <si>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</si>
  <si>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</si>
  <si>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</si>
  <si>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</si>
  <si>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</si>
  <si>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</si>
  <si>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</si>
  <si>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</si>
  <si>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</si>
  <si>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</si>
  <si>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</si>
  <si>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</si>
  <si>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</si>
  <si>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</si>
  <si>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</si>
  <si>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</si>
  <si>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</si>
  <si>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</si>
  <si>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</si>
  <si>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</si>
  <si>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</si>
  <si>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</si>
  <si>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</si>
  <si>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</si>
  <si>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</si>
  <si>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</si>
  <si>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</si>
  <si>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</si>
  <si>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</si>
  <si>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</si>
  <si>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</si>
  <si>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</si>
  <si>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</si>
  <si>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</si>
  <si>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</si>
  <si>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</si>
  <si>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</si>
  <si>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</si>
  <si>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</si>
  <si>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</si>
  <si>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</si>
  <si>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</si>
  <si>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</si>
  <si>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</si>
  <si>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</si>
  <si>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</si>
  <si>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</si>
  <si>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</si>
  <si>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</si>
  <si>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</si>
  <si>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</si>
  <si>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</si>
  <si>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</si>
  <si>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</si>
  <si>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</si>
  <si>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</si>
  <si>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</si>
  <si>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</si>
  <si>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</si>
  <si>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</si>
  <si>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</si>
  <si>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</si>
  <si>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</si>
  <si>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</si>
  <si>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</si>
  <si>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</si>
  <si>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</si>
  <si>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</si>
  <si>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</si>
  <si>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</si>
  <si>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</si>
  <si>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</si>
  <si>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</si>
  <si>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</si>
  <si>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</si>
  <si>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</si>
  <si>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</si>
  <si>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</si>
  <si>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</si>
  <si>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</si>
  <si>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</si>
  <si>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</si>
  <si>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</si>
  <si>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</si>
  <si>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</si>
  <si>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</si>
  <si>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</si>
  <si>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</si>
  <si>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</si>
  <si>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</si>
  <si>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</si>
  <si>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</si>
  <si>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</si>
  <si>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</si>
  <si>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</si>
  <si>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</si>
  <si>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</si>
  <si>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</si>
  <si>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</si>
  <si>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</si>
  <si>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</si>
  <si>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</si>
  <si>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</si>
  <si>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</si>
  <si>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</si>
  <si>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</si>
  <si>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</si>
  <si>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</si>
  <si>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</si>
  <si>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</si>
  <si>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</si>
  <si>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</si>
  <si>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</si>
  <si>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</si>
  <si>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</si>
  <si>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</si>
  <si>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</si>
  <si>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</si>
  <si>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</si>
  <si>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</si>
  <si>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</si>
  <si>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</si>
  <si>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</si>
  <si>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</si>
  <si>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</si>
  <si>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</si>
  <si>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</si>
  <si>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</si>
  <si>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</si>
  <si>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</si>
  <si>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</si>
  <si>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</si>
  <si>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</si>
  <si>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</si>
  <si>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</si>
  <si>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</si>
  <si>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</si>
  <si>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</si>
  <si>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</si>
  <si>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</si>
  <si>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</si>
  <si>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</si>
  <si>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</si>
  <si>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</si>
  <si>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</si>
  <si>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</si>
  <si>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</si>
  <si>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</si>
  <si>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</si>
  <si>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</si>
  <si>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</si>
  <si>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</si>
  <si>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</si>
  <si>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</si>
  <si>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</si>
  <si>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</si>
  <si>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</si>
  <si>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</si>
  <si>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</si>
  <si>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</si>
  <si>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</si>
  <si>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</si>
  <si>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</si>
  <si>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</si>
  <si>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</si>
  <si>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</si>
  <si>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</si>
  <si>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</si>
  <si>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</si>
  <si>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</si>
  <si>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</si>
  <si>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</si>
  <si>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</si>
  <si>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</si>
  <si>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</si>
  <si>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</si>
  <si>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</si>
  <si>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</si>
  <si>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</si>
  <si>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</si>
  <si>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</si>
  <si>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</si>
  <si>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</si>
  <si>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</si>
  <si>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</si>
  <si>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</si>
  <si>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</si>
  <si>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</si>
  <si>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</si>
  <si>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</si>
  <si>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</si>
  <si>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</si>
  <si>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</si>
  <si>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</si>
  <si>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</si>
  <si>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</si>
  <si>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</si>
  <si>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</si>
  <si>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</si>
  <si>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</si>
  <si>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</si>
  <si>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</si>
  <si>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</si>
  <si>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</si>
  <si>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</si>
  <si>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</si>
  <si>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</si>
  <si>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</si>
  <si>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</si>
  <si>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</si>
  <si>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</si>
  <si>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</si>
  <si>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</si>
  <si>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</si>
  <si>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</si>
  <si>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</si>
  <si>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</si>
  <si>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</si>
  <si>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</si>
  <si>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</si>
  <si>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</si>
  <si>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</si>
  <si>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</si>
  <si>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</si>
  <si>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</si>
  <si>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</si>
  <si>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</si>
  <si>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</si>
  <si>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</si>
  <si>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</si>
  <si>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</si>
  <si>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</si>
  <si>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</si>
  <si>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</si>
  <si>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</si>
  <si>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</si>
  <si>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</si>
  <si>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</si>
  <si>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</si>
  <si>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</si>
  <si>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</si>
  <si>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</si>
  <si>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</si>
  <si>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</si>
  <si>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</si>
  <si>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</si>
  <si>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</si>
  <si>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</si>
  <si>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</si>
  <si>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</si>
  <si>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</si>
  <si>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</si>
  <si>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</si>
  <si>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</si>
  <si>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</si>
  <si>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</si>
  <si>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</si>
  <si>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</si>
  <si>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</si>
  <si>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</si>
  <si>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</si>
  <si>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</si>
  <si>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</si>
  <si>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</si>
  <si>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</si>
  <si>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</si>
  <si>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</si>
  <si>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</si>
  <si>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</si>
  <si>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</si>
  <si>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</si>
  <si>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</si>
  <si>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</si>
  <si>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</si>
  <si>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</si>
  <si>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</si>
  <si>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</si>
  <si>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</si>
  <si>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</si>
  <si>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</si>
  <si>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</si>
  <si>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</si>
  <si>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</si>
  <si>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</si>
  <si>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</si>
  <si>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</si>
  <si>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</si>
  <si>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</si>
  <si>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</si>
  <si>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</si>
  <si>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</si>
  <si>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</si>
  <si>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</si>
  <si>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</si>
  <si>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</si>
  <si>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</si>
  <si>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</si>
  <si>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</si>
  <si>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</si>
  <si>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</si>
  <si>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</si>
  <si>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</si>
  <si>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</si>
  <si>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</si>
  <si>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</si>
  <si>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</si>
  <si>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</si>
  <si>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</si>
  <si>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</si>
  <si>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</si>
  <si>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</si>
  <si>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</si>
  <si>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</si>
  <si>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</si>
  <si>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</si>
  <si>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</si>
  <si>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</si>
  <si>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</si>
  <si>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</si>
  <si>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</si>
  <si>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</si>
  <si>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</si>
  <si>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</si>
  <si>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</si>
  <si>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</si>
  <si>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</si>
  <si>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</si>
  <si>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</si>
  <si>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</si>
  <si>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</si>
  <si>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</si>
  <si>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</si>
  <si>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</si>
  <si>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</si>
  <si>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</si>
  <si>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</si>
  <si>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</si>
  <si>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</si>
  <si>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</si>
  <si>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</si>
  <si>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</si>
  <si>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</si>
  <si>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</si>
  <si>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</si>
  <si>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</si>
  <si>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</si>
  <si>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</si>
  <si>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</si>
  <si>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</si>
  <si>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</si>
  <si>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</si>
  <si>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</si>
  <si>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</si>
  <si>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</si>
  <si>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</si>
  <si>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</si>
  <si>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</si>
  <si>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</si>
  <si>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</si>
  <si>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</si>
  <si>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</si>
  <si>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</si>
  <si>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</si>
  <si>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</si>
  <si>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</si>
  <si>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</si>
  <si>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</si>
  <si>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</si>
  <si>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</si>
  <si>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</si>
  <si>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</si>
  <si>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</si>
  <si>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</si>
  <si>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</si>
  <si>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</si>
  <si>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</si>
  <si>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</si>
  <si>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</si>
  <si>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</si>
  <si>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</si>
  <si>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</si>
  <si>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</si>
  <si>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</si>
  <si>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</si>
  <si>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</si>
  <si>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</si>
  <si>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</si>
  <si>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</si>
  <si>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</si>
  <si>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</si>
  <si>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</si>
  <si>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</si>
  <si>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</si>
  <si>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</si>
  <si>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</si>
  <si>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</si>
  <si>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</si>
  <si>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</si>
  <si>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</si>
  <si>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</si>
  <si>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</si>
  <si>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</si>
  <si>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</si>
  <si>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</si>
  <si>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</si>
  <si>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</si>
  <si>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</si>
  <si>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</si>
  <si>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</si>
  <si>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</si>
  <si>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</si>
  <si>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</si>
  <si>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</si>
  <si>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</si>
  <si>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</si>
  <si>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</si>
  <si>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</si>
  <si>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</si>
  <si>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</si>
  <si>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</si>
  <si>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</si>
  <si>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</si>
  <si>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</si>
  <si>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</si>
  <si>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</si>
  <si>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</si>
  <si>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</si>
  <si>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</si>
  <si>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</si>
  <si>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</si>
  <si>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</si>
  <si>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</si>
  <si>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</si>
  <si>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</si>
  <si>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</si>
  <si>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</si>
  <si>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</si>
  <si>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</si>
  <si>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</si>
  <si>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</si>
  <si>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</si>
  <si>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</si>
  <si>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</si>
  <si>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</si>
  <si>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</si>
  <si>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</si>
  <si>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</si>
  <si>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</si>
  <si>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</si>
  <si>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</si>
  <si>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</si>
  <si>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</si>
  <si>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</si>
  <si>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</si>
  <si>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</si>
  <si>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</si>
  <si>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</si>
  <si>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</si>
  <si>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</si>
  <si>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</si>
  <si>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</si>
  <si>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</si>
  <si>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</si>
  <si>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</si>
  <si>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</si>
  <si>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</si>
  <si>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</si>
  <si>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</si>
  <si>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</si>
  <si>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</si>
  <si>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</si>
  <si>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</si>
  <si>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</si>
  <si>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</si>
  <si>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</si>
  <si>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</si>
  <si>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</si>
  <si>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</si>
  <si>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</si>
  <si>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</si>
  <si>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</si>
  <si>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</si>
  <si>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</si>
  <si>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</si>
  <si>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</si>
  <si>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</si>
  <si>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</si>
  <si>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</si>
  <si>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</si>
  <si>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</si>
  <si>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</si>
  <si>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</si>
  <si>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</si>
  <si>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</si>
  <si>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</si>
  <si>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</si>
  <si>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</si>
  <si>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</si>
  <si>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</si>
  <si>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</si>
  <si>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</si>
  <si>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</si>
  <si>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</si>
  <si>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</si>
  <si>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</si>
  <si>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</si>
  <si>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</si>
  <si>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</si>
  <si>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</si>
  <si>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</si>
  <si>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</si>
  <si>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</si>
  <si>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</si>
  <si>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</si>
  <si>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</si>
  <si>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</si>
  <si>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</si>
  <si>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</si>
  <si>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</si>
  <si>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</si>
  <si>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</si>
  <si>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</si>
  <si>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</si>
  <si>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</si>
  <si>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</si>
  <si>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</si>
  <si>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</si>
  <si>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</si>
  <si>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</si>
  <si>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</si>
  <si>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</si>
  <si>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</si>
  <si>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</si>
  <si>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</si>
  <si>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</si>
  <si>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</si>
  <si>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</si>
  <si>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</si>
  <si>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</si>
  <si>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</si>
  <si>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</si>
  <si>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</si>
  <si>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</si>
  <si>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</si>
  <si>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</si>
  <si>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</si>
  <si>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</si>
  <si>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</si>
  <si>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</si>
  <si>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</si>
  <si>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</si>
  <si>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</si>
  <si>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</si>
  <si>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</si>
  <si>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</si>
  <si>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</si>
  <si>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</si>
  <si>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</si>
  <si>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</si>
  <si>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</si>
  <si>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</si>
  <si>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</si>
  <si>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</si>
  <si>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</si>
  <si>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</si>
  <si>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</si>
  <si>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</si>
  <si>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</si>
  <si>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</si>
  <si>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</si>
  <si>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</si>
  <si>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</si>
  <si>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</si>
  <si>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</si>
  <si>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</si>
  <si>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</si>
  <si>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</si>
  <si>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</si>
  <si>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</si>
  <si>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</si>
  <si>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</si>
  <si>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</si>
  <si>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</si>
  <si>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</si>
  <si>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</si>
  <si>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</si>
  <si>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</si>
  <si>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</si>
  <si>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</si>
  <si>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</si>
  <si>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</si>
  <si>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</si>
  <si>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</si>
  <si>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</si>
  <si>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</si>
  <si>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</si>
  <si>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</si>
  <si>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</si>
  <si>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</si>
  <si>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</si>
  <si>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</si>
  <si>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</si>
  <si>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</si>
  <si>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</si>
  <si>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</si>
  <si>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</si>
  <si>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</si>
  <si>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</si>
  <si>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</si>
  <si>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</si>
  <si>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</si>
  <si>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</si>
  <si>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</si>
  <si>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</si>
  <si>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</si>
  <si>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</si>
  <si>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</si>
  <si>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</si>
  <si>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</si>
  <si>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</si>
  <si>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</si>
  <si>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</si>
  <si>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</si>
  <si>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</si>
  <si>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</si>
  <si>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</si>
  <si>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</si>
  <si>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</si>
  <si>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</si>
  <si>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</si>
  <si>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</si>
  <si>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</si>
  <si>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</si>
  <si>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</si>
  <si>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</si>
  <si>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</si>
  <si>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</si>
  <si>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</si>
  <si>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</si>
  <si>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</si>
  <si>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</si>
  <si>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</si>
  <si>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</si>
  <si>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</si>
  <si>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</si>
  <si>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</si>
  <si>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</si>
  <si>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</si>
  <si>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</si>
  <si>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</si>
  <si>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</si>
  <si>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</si>
  <si>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</si>
  <si>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</si>
  <si>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</si>
  <si>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</si>
  <si>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</si>
  <si>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</si>
  <si>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</si>
  <si>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</si>
  <si>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</si>
  <si>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</si>
  <si>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</si>
  <si>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</si>
  <si>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</si>
  <si>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</si>
  <si>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</si>
  <si>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</si>
  <si>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</si>
  <si>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</si>
  <si>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</si>
  <si>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</si>
  <si>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</si>
  <si>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</si>
  <si>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</si>
  <si>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</si>
  <si>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</si>
  <si>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</si>
  <si>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</si>
  <si>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</si>
  <si>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</si>
  <si>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</si>
  <si>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</si>
  <si>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</si>
  <si>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</si>
  <si>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</si>
  <si>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</si>
  <si>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</si>
  <si>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</si>
  <si>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</si>
  <si>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</si>
  <si>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</si>
  <si>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</si>
  <si>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</si>
  <si>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</si>
  <si>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</si>
  <si>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</si>
  <si>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</si>
  <si>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</si>
  <si>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</si>
  <si>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</si>
  <si>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</si>
  <si>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</si>
  <si>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</si>
  <si>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</si>
  <si>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</si>
  <si>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</si>
  <si>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</si>
  <si>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</si>
  <si>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</si>
  <si>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</si>
  <si>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</si>
  <si>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</si>
  <si>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</si>
  <si>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</si>
  <si>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</si>
  <si>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</si>
  <si>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</si>
  <si>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</si>
  <si>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</si>
  <si>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</si>
  <si>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</si>
  <si>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</si>
  <si>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</si>
  <si>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</si>
  <si>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</si>
  <si>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</si>
  <si>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</si>
  <si>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</si>
  <si>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</si>
  <si>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</si>
  <si>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</si>
  <si>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</si>
  <si>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</si>
  <si>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</si>
  <si>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</si>
  <si>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</si>
  <si>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</si>
  <si>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</si>
  <si>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</si>
  <si>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</si>
  <si>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</si>
  <si>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</si>
  <si>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</si>
  <si>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</si>
  <si>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</si>
  <si>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</si>
  <si>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</si>
  <si>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</si>
  <si>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</si>
  <si>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</si>
  <si>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</si>
  <si>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</si>
  <si>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</si>
  <si>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</si>
  <si>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</si>
  <si>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</si>
  <si>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</si>
  <si>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</si>
  <si>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</si>
  <si>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</si>
  <si>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</si>
  <si>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</si>
  <si>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</si>
  <si>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</si>
  <si>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</si>
  <si>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</si>
  <si>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</si>
  <si>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</si>
  <si>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</si>
  <si>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</si>
  <si>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</si>
  <si>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</si>
  <si>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</si>
  <si>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</si>
  <si>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</si>
  <si>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</si>
  <si>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</si>
  <si>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</si>
  <si>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</si>
  <si>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</si>
  <si>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</si>
  <si>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</si>
  <si>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</si>
  <si>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</si>
  <si>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</si>
  <si>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</si>
  <si>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</si>
  <si>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</si>
  <si>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</si>
  <si>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</si>
  <si>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</si>
  <si>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</si>
  <si>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</si>
  <si>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</si>
  <si>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</si>
  <si>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</si>
  <si>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</si>
  <si>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</si>
  <si>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</si>
  <si>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</si>
  <si>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</si>
  <si>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</si>
  <si>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</si>
  <si>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</si>
  <si>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</si>
  <si>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</si>
  <si>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</si>
  <si>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</si>
  <si>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</si>
  <si>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</si>
  <si>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</si>
  <si>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</si>
  <si>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</si>
  <si>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</si>
  <si>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</si>
  <si>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</si>
  <si>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</si>
  <si>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</si>
  <si>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</si>
  <si>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</si>
  <si>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</si>
  <si>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</si>
  <si>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</si>
  <si>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</si>
  <si>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</si>
  <si>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</si>
  <si>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</si>
  <si>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</si>
  <si>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</si>
  <si>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</si>
  <si>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</si>
  <si>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</si>
  <si>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</si>
  <si>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</si>
  <si>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</si>
  <si>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</si>
  <si>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</si>
  <si>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</si>
  <si>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</si>
  <si>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</si>
  <si>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</si>
  <si>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</si>
  <si>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</si>
  <si>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</si>
  <si>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</si>
  <si>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</si>
  <si>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</si>
  <si>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</si>
  <si>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</si>
  <si>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</si>
  <si>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</si>
  <si>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</si>
  <si>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</si>
  <si>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</si>
  <si>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</si>
  <si>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</si>
  <si>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</si>
  <si>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</si>
  <si>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</si>
  <si>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</si>
  <si>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</si>
  <si>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</si>
  <si>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</si>
  <si>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</si>
  <si>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</si>
  <si>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</si>
  <si>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</si>
  <si>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</si>
  <si>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</si>
  <si>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</si>
  <si>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</si>
  <si>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</si>
  <si>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</si>
  <si>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</si>
  <si>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</si>
  <si>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</si>
  <si>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</si>
  <si>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</si>
  <si>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</si>
  <si>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</si>
  <si>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</si>
  <si>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</si>
  <si>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</si>
  <si>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</si>
  <si>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</si>
  <si>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</si>
  <si>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</si>
  <si>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</si>
  <si>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</si>
  <si>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</si>
  <si>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</si>
  <si>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</si>
  <si>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</si>
  <si>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</si>
  <si>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</si>
  <si>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</si>
  <si>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</si>
  <si>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</si>
  <si>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</si>
  <si>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</si>
  <si>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</si>
  <si>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</si>
  <si>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</si>
  <si>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</si>
  <si>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</si>
  <si>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</si>
  <si>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</si>
  <si>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</si>
  <si>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</si>
  <si>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</si>
  <si>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</si>
  <si>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</si>
  <si>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</si>
  <si>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</si>
  <si>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</si>
  <si>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</si>
  <si>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</si>
  <si>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</si>
  <si>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</si>
  <si>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</si>
  <si>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</si>
  <si>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</si>
  <si>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</si>
  <si>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</si>
  <si>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</si>
  <si>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</si>
  <si>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</si>
  <si>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</si>
  <si>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</si>
  <si>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</si>
  <si>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</si>
  <si>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</si>
  <si>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</si>
  <si>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</si>
  <si>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</si>
  <si>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</si>
  <si>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</si>
  <si>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</si>
  <si>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</si>
  <si>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</si>
  <si>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</si>
  <si>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</si>
  <si>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</si>
  <si>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</si>
  <si>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</si>
  <si>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</si>
  <si>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</si>
  <si>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</si>
  <si>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</si>
  <si>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</si>
  <si>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</si>
  <si>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</si>
  <si>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</si>
  <si>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</si>
  <si>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</si>
  <si>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</si>
  <si>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</si>
  <si>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</si>
  <si>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</si>
  <si>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</si>
  <si>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</si>
  <si>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</si>
  <si>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</si>
  <si>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</si>
  <si>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</si>
  <si>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</si>
  <si>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</si>
  <si>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</si>
  <si>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</si>
  <si>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</si>
  <si>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</si>
  <si>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</si>
  <si>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</si>
  <si>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</si>
  <si>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</si>
  <si>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</si>
  <si>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</si>
  <si>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</si>
  <si>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</si>
  <si>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</si>
  <si>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</si>
  <si>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</si>
  <si>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</si>
  <si>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</si>
  <si>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</si>
  <si>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</si>
  <si>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</si>
  <si>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</si>
  <si>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</si>
  <si>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</si>
  <si>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</si>
  <si>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</si>
  <si>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</si>
  <si>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</si>
  <si>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</si>
  <si>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</si>
  <si>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</si>
  <si>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</si>
  <si>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</si>
  <si>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</si>
  <si>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</si>
  <si>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</si>
  <si>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</si>
  <si>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</si>
  <si>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</si>
  <si>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</si>
  <si>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</si>
  <si>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</si>
  <si>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</si>
  <si>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</si>
  <si>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</si>
  <si>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</si>
  <si>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</si>
  <si>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</si>
  <si>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</si>
  <si>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</si>
  <si>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</si>
  <si>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</si>
  <si>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</si>
  <si>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</si>
  <si>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</si>
  <si>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</si>
  <si>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</si>
  <si>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</si>
  <si>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</si>
  <si>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</si>
  <si>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</si>
  <si>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</si>
  <si>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</si>
  <si>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</si>
  <si>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</si>
  <si>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</si>
  <si>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</si>
  <si>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</si>
  <si>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</si>
  <si>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</si>
  <si>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</si>
  <si>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</si>
  <si>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</si>
  <si>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</si>
  <si>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</si>
  <si>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</si>
  <si>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</si>
  <si>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</si>
  <si>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</si>
  <si>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</si>
  <si>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</si>
  <si>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</si>
  <si>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</si>
  <si>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</si>
  <si>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</si>
  <si>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</si>
  <si>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</si>
  <si>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</si>
  <si>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</si>
  <si>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</si>
  <si>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</si>
  <si>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</si>
  <si>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</si>
  <si>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</si>
  <si>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</si>
  <si>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</si>
  <si>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</si>
  <si>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</si>
  <si>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</si>
  <si>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</si>
  <si>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</si>
  <si>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</si>
  <si>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</si>
  <si>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</si>
  <si>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</si>
  <si>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</si>
  <si>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</si>
  <si>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</si>
  <si>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</si>
  <si>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</si>
  <si>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</si>
  <si>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</si>
  <si>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</si>
  <si>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</si>
  <si>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</si>
  <si>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</si>
  <si>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</si>
  <si>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</si>
  <si>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</si>
  <si>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</si>
  <si>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</si>
  <si>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</si>
  <si>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</si>
  <si>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</si>
  <si>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</si>
  <si>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</si>
  <si>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</si>
  <si>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</si>
  <si>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</si>
  <si>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</si>
  <si>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</si>
  <si>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</si>
  <si>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</si>
  <si>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</si>
  <si>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</si>
  <si>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</si>
  <si>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</si>
  <si>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</si>
  <si>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</si>
  <si>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</si>
  <si>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</si>
  <si>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</si>
  <si>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</si>
  <si>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</si>
  <si>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</si>
  <si>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</si>
  <si>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</si>
  <si>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</si>
  <si>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</si>
  <si>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</si>
  <si>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</si>
  <si>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</si>
  <si>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</si>
  <si>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</si>
  <si>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</si>
  <si>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</si>
  <si>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</si>
  <si>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</si>
  <si>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</si>
  <si>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</si>
  <si>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</si>
  <si>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</si>
  <si>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</si>
  <si>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</si>
  <si>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</si>
  <si>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</si>
  <si>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</si>
  <si>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</si>
  <si>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</si>
  <si>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</si>
  <si>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</si>
  <si>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</si>
  <si>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</si>
  <si>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</si>
  <si>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</si>
  <si>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</si>
  <si>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</si>
  <si>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</si>
  <si>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</si>
  <si>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</si>
  <si>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</si>
  <si>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</si>
  <si>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</si>
  <si>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</si>
  <si>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</si>
  <si>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</si>
  <si>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</si>
  <si>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</si>
  <si>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</si>
  <si>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</si>
  <si>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</si>
  <si>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</si>
  <si>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</si>
  <si>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</si>
  <si>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</si>
  <si>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</si>
  <si>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</si>
  <si>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</si>
  <si>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</si>
  <si>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</si>
  <si>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</si>
  <si>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</si>
  <si>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</si>
  <si>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</si>
  <si>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</si>
  <si>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</si>
  <si>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</si>
  <si>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</si>
  <si>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</si>
  <si>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</si>
  <si>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</si>
  <si>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</si>
  <si>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</si>
  <si>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</si>
  <si>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</si>
  <si>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</si>
  <si>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</si>
  <si>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</si>
  <si>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</si>
  <si>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</si>
  <si>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</si>
  <si>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</si>
  <si>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</si>
  <si>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</si>
  <si>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</si>
  <si>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</si>
  <si>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</si>
  <si>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</si>
  <si>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</si>
  <si>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</si>
  <si>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</si>
  <si>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</si>
  <si>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</si>
  <si>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</si>
  <si>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</si>
  <si>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</si>
  <si>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</si>
  <si>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</si>
  <si>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</si>
  <si>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</si>
  <si>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</si>
  <si>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</si>
  <si>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</si>
  <si>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</si>
  <si>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</si>
  <si>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</si>
  <si>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</si>
  <si>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</si>
  <si>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</si>
  <si>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</si>
  <si>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</si>
  <si>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</si>
  <si>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</si>
  <si>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</si>
  <si>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</si>
  <si>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</si>
  <si>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</si>
  <si>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</si>
  <si>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</si>
  <si>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</si>
  <si>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</si>
  <si>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</si>
  <si>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</si>
  <si>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</si>
  <si>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</si>
  <si>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</si>
  <si>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</si>
  <si>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</si>
  <si>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</si>
  <si>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</si>
  <si>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</si>
  <si>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</si>
  <si>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</si>
  <si>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</si>
  <si>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</si>
  <si>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</si>
  <si>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</si>
  <si>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</si>
  <si>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</si>
  <si>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</si>
  <si>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</si>
  <si>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</si>
  <si>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</si>
  <si>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</si>
  <si>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</si>
  <si>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</si>
  <si>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</si>
  <si>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</si>
  <si>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</si>
  <si>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</si>
  <si>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</si>
  <si>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</si>
  <si>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</si>
  <si>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</si>
  <si>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</si>
  <si>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</si>
  <si>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</si>
  <si>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</si>
  <si>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</si>
  <si>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</si>
  <si>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</si>
  <si>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</si>
  <si>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</si>
  <si>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</si>
  <si>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</si>
  <si>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</si>
  <si>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</si>
  <si>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</si>
  <si>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</si>
  <si>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</si>
  <si>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</si>
  <si>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</si>
  <si>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</si>
  <si>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</si>
  <si>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</si>
  <si>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</si>
  <si>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</si>
  <si>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</si>
  <si>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</si>
  <si>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</si>
  <si>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</si>
  <si>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</si>
  <si>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</si>
  <si>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</si>
  <si>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</si>
  <si>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</si>
  <si>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</si>
  <si>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</si>
  <si>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</si>
  <si>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</si>
  <si>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</si>
  <si>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</si>
  <si>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</si>
  <si>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</si>
  <si>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</si>
  <si>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</si>
  <si>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</si>
  <si>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</si>
  <si>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</si>
  <si>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</si>
  <si>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</si>
  <si>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</si>
  <si>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</si>
  <si>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</si>
  <si>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</si>
  <si>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</si>
  <si>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</si>
  <si>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</si>
  <si>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</si>
  <si>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</si>
  <si>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</si>
  <si>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</si>
  <si>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</si>
  <si>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</si>
  <si>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</si>
  <si>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</si>
  <si>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</si>
  <si>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</si>
  <si>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</si>
  <si>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</si>
  <si>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</si>
  <si>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</si>
  <si>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</si>
  <si>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</si>
  <si>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</si>
  <si>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</si>
  <si>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</si>
  <si>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</si>
  <si>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</si>
  <si>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</si>
  <si>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</si>
  <si>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</si>
  <si>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</si>
  <si>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</si>
  <si>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</si>
  <si>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</si>
  <si>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</si>
  <si>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</si>
  <si>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</si>
  <si>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</si>
  <si>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</si>
  <si>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</si>
  <si>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</si>
  <si>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</si>
  <si>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</si>
  <si>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</si>
  <si>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</si>
  <si>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</si>
  <si>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</si>
  <si>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</si>
  <si>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</si>
  <si>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</si>
  <si>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</si>
  <si>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</si>
  <si>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</si>
  <si>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</si>
  <si>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</si>
  <si>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</si>
  <si>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</si>
  <si>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</si>
  <si>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</si>
  <si>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</si>
  <si>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</si>
  <si>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</si>
  <si>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</si>
  <si>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</si>
  <si>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</si>
  <si>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</si>
  <si>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</si>
  <si>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</si>
  <si>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</si>
  <si>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</si>
  <si>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</si>
  <si>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</si>
  <si>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</si>
  <si>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</si>
  <si>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</si>
  <si>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</si>
  <si>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</si>
  <si>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</si>
  <si>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</si>
  <si>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</si>
  <si>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</si>
  <si>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</si>
  <si>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</si>
  <si>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</si>
  <si>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</si>
  <si>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</si>
  <si>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</si>
  <si>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</si>
  <si>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</si>
  <si>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</si>
  <si>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</si>
  <si>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</si>
  <si>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</si>
  <si>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</si>
  <si>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</si>
  <si>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</si>
  <si>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</si>
  <si>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</si>
  <si>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</si>
  <si>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</si>
  <si>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</si>
  <si>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</si>
  <si>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</si>
  <si>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</si>
  <si>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</si>
  <si>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</si>
  <si>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</si>
  <si>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</si>
  <si>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</si>
  <si>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</si>
  <si>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</si>
  <si>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</si>
  <si>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</si>
  <si>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</si>
  <si>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</si>
  <si>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</si>
  <si>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</si>
  <si>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</si>
  <si>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</si>
  <si>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</si>
  <si>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</si>
  <si>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</si>
  <si>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</si>
  <si>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</si>
  <si>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</si>
  <si>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</si>
  <si>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</si>
  <si>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</si>
  <si>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</si>
  <si>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</si>
  <si>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</si>
  <si>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</si>
  <si>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</si>
  <si>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</si>
  <si>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</si>
  <si>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</si>
  <si>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</si>
  <si>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</si>
  <si>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</si>
  <si>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</si>
  <si>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</si>
  <si>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</si>
  <si>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</si>
  <si>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</si>
  <si>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</si>
  <si>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</si>
  <si>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</si>
  <si>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</si>
  <si>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</si>
  <si>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</si>
  <si>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</si>
  <si>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</si>
  <si>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</si>
  <si>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</si>
  <si>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</si>
  <si>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</si>
  <si>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</si>
  <si>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</si>
  <si>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</si>
  <si>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</si>
  <si>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</si>
  <si>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</si>
  <si>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</si>
  <si>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</si>
  <si>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</si>
  <si>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</si>
  <si>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</si>
  <si>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</si>
  <si>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</si>
  <si>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</si>
  <si>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</si>
  <si>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</si>
  <si>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</si>
  <si>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</si>
  <si>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</si>
  <si>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</si>
  <si>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</si>
  <si>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</si>
  <si>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</si>
  <si>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</si>
  <si>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</si>
  <si>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</si>
  <si>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</si>
  <si>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</si>
  <si>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</si>
  <si>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</si>
  <si>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</si>
  <si>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</si>
  <si>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</si>
  <si>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</si>
  <si>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</si>
  <si>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</si>
  <si>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</si>
  <si>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</si>
  <si>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</si>
  <si>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</si>
  <si>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</si>
  <si>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</si>
  <si>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</si>
  <si>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</si>
  <si>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</si>
  <si>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</si>
  <si>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</si>
  <si>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</si>
  <si>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</si>
  <si>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</si>
  <si>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</si>
  <si>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</si>
  <si>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</si>
  <si>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</si>
  <si>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</si>
  <si>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</si>
  <si>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</si>
  <si>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</si>
  <si>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</si>
  <si>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</si>
  <si>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</si>
  <si>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</si>
  <si>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</si>
  <si>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</si>
  <si>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</si>
  <si>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</si>
  <si>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</si>
  <si>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</si>
  <si>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</si>
  <si>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</si>
  <si>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</si>
  <si>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</si>
  <si>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</si>
  <si>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</si>
  <si>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</si>
  <si>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</si>
  <si>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</si>
  <si>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</si>
  <si>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</si>
  <si>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</si>
  <si>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</si>
  <si>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</si>
  <si>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</si>
  <si>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</si>
  <si>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</si>
  <si>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</si>
  <si>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</si>
  <si>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</si>
  <si>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</si>
  <si>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</si>
  <si>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</si>
  <si>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</si>
  <si>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</si>
  <si>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</si>
  <si>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</si>
  <si>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</si>
  <si>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</si>
  <si>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</si>
  <si>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</si>
  <si>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</si>
  <si>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</si>
  <si>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</si>
  <si>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</si>
  <si>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</si>
  <si>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</si>
  <si>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</si>
  <si>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</si>
  <si>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</si>
  <si>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</si>
  <si>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</si>
  <si>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</si>
  <si>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</si>
  <si>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</si>
  <si>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</si>
  <si>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</si>
  <si>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</si>
  <si>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</si>
  <si>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</si>
  <si>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</si>
  <si>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</si>
  <si>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</si>
  <si>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</si>
  <si>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</si>
  <si>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</si>
  <si>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</si>
  <si>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</si>
  <si>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</si>
  <si>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</si>
  <si>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</si>
  <si>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</si>
  <si>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</si>
  <si>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</si>
  <si>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</si>
  <si>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</si>
  <si>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</si>
  <si>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</si>
  <si>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</si>
  <si>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</si>
  <si>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</si>
  <si>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</si>
  <si>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</si>
  <si>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</si>
  <si>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</si>
  <si>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</si>
  <si>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</si>
  <si>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</si>
  <si>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</si>
  <si>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</si>
  <si>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</si>
  <si>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</si>
  <si>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</si>
  <si>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</si>
  <si>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</si>
  <si>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</si>
  <si>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</si>
  <si>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</si>
  <si>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</si>
  <si>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</si>
  <si>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</si>
  <si>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</si>
  <si>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</si>
  <si>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</si>
  <si>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</si>
  <si>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</si>
  <si>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</si>
  <si>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</si>
  <si>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</si>
  <si>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</si>
  <si>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</si>
  <si>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</si>
  <si>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</si>
  <si>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</si>
  <si>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</si>
  <si>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</si>
  <si>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</si>
  <si>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</si>
  <si>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</si>
  <si>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</si>
  <si>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</si>
  <si>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</si>
  <si>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</si>
  <si>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</si>
  <si>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</si>
  <si>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</si>
  <si>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</si>
  <si>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</si>
  <si>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</si>
  <si>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</si>
  <si>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</si>
  <si>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</si>
  <si>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</si>
  <si>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</si>
  <si>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</si>
  <si>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</si>
  <si>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</si>
  <si>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</si>
  <si>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</si>
  <si>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</si>
  <si>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</si>
  <si>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</si>
  <si>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</si>
  <si>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</si>
  <si>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</si>
  <si>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</si>
  <si>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</si>
  <si>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</si>
  <si>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</si>
  <si>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</si>
  <si>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</si>
  <si>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</si>
  <si>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</si>
  <si>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</si>
  <si>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</si>
  <si>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</si>
  <si>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</si>
  <si>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</si>
  <si>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</si>
  <si>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</si>
  <si>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</si>
  <si>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</si>
  <si>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</si>
  <si>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</si>
  <si>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</si>
  <si>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</si>
  <si>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</si>
  <si>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</si>
  <si>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</si>
  <si>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</si>
  <si>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</si>
  <si>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</si>
  <si>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</si>
  <si>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</si>
  <si>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</si>
  <si>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</si>
  <si>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</si>
  <si>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</si>
  <si>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</si>
  <si>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</si>
  <si>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</si>
  <si>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</si>
  <si>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</si>
  <si>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</si>
  <si>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</si>
  <si>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</si>
  <si>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</si>
  <si>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</si>
  <si>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</si>
  <si>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</si>
  <si>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</si>
  <si>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</si>
  <si>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</si>
  <si>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</si>
  <si>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</si>
  <si>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</si>
  <si>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</si>
  <si>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</si>
  <si>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</si>
  <si>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</si>
  <si>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</si>
  <si>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</si>
  <si>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</si>
  <si>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</si>
  <si>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</si>
  <si>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</si>
  <si>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</si>
  <si>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</si>
  <si>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</si>
  <si>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</si>
  <si>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</si>
  <si>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</si>
  <si>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</si>
  <si>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</si>
  <si>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</si>
  <si>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</si>
  <si>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</si>
  <si>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</si>
  <si>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</si>
  <si>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</si>
  <si>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</si>
  <si>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</si>
  <si>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</si>
  <si>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</si>
  <si>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</si>
  <si>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</si>
  <si>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</si>
  <si>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</si>
  <si>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</si>
  <si>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</si>
  <si>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</si>
  <si>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</si>
  <si>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</si>
  <si>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</si>
  <si>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</si>
  <si>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</si>
  <si>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</si>
  <si>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</si>
  <si>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</si>
  <si>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</si>
  <si>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</si>
  <si>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</si>
  <si>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</si>
  <si>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</si>
  <si>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</si>
  <si>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</si>
  <si>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</si>
  <si>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</si>
  <si>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</si>
  <si>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</si>
  <si>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</si>
  <si>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</si>
  <si>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</si>
  <si>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</si>
  <si>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</si>
  <si>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</si>
  <si>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</si>
  <si>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</si>
  <si>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</si>
  <si>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</si>
  <si>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</si>
  <si>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</si>
  <si>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</si>
  <si>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</si>
  <si>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</si>
  <si>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</si>
  <si>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</si>
  <si>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</si>
  <si>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</si>
  <si>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</si>
  <si>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</si>
  <si>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</si>
  <si>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</si>
  <si>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</si>
  <si>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</si>
  <si>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</si>
  <si>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</si>
  <si>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</si>
  <si>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</si>
  <si>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</si>
  <si>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</si>
  <si>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</si>
  <si>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</si>
  <si>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</si>
  <si>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</si>
  <si>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</si>
  <si>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</si>
  <si>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</si>
  <si>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</si>
  <si>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</si>
  <si>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</si>
  <si>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</si>
  <si>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</si>
  <si>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</si>
  <si>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</si>
  <si>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</si>
  <si>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</si>
  <si>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</si>
  <si>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</si>
  <si>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</si>
  <si>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</si>
  <si>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</si>
  <si>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</si>
  <si>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</si>
  <si>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</si>
  <si>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</si>
  <si>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</si>
  <si>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</si>
  <si>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</si>
  <si>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</si>
  <si>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</si>
  <si>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</si>
  <si>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</si>
  <si>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</si>
  <si>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</si>
  <si>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</si>
  <si>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</si>
  <si>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</si>
  <si>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</si>
  <si>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</si>
  <si>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</si>
  <si>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</si>
  <si>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</si>
  <si>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</si>
  <si>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</si>
  <si>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</si>
  <si>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</si>
  <si>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</si>
  <si>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</si>
  <si>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</si>
  <si>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</si>
  <si>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</si>
  <si>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</si>
  <si>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</si>
  <si>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</si>
  <si>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</si>
  <si>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</si>
  <si>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</si>
  <si>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</si>
  <si>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</si>
  <si>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</si>
  <si>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</si>
  <si>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</si>
  <si>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</si>
  <si>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</si>
  <si>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</si>
  <si>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</si>
  <si>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</si>
  <si>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</si>
  <si>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</si>
  <si>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</si>
  <si>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</si>
  <si>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</si>
  <si>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</si>
  <si>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</si>
  <si>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</si>
  <si>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</si>
  <si>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</si>
  <si>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</si>
  <si>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</si>
  <si>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</si>
  <si>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</si>
  <si>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</si>
  <si>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</si>
  <si>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</si>
  <si>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</si>
  <si>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</si>
  <si>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</si>
  <si>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</si>
  <si>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</si>
  <si>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</si>
  <si>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</si>
  <si>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</si>
  <si>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</si>
  <si>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</si>
  <si>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</si>
  <si>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</si>
  <si>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</si>
  <si>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</si>
  <si>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</si>
  <si>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</si>
  <si>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</si>
  <si>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</si>
  <si>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</si>
  <si>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</si>
  <si>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</si>
  <si>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</si>
  <si>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</si>
  <si>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</si>
  <si>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</si>
  <si>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</si>
  <si>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</si>
  <si>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</si>
  <si>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</si>
  <si>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</si>
  <si>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</si>
  <si>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</si>
  <si>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</si>
  <si>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</si>
  <si>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</si>
  <si>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</si>
  <si>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</si>
  <si>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</si>
  <si>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</si>
  <si>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</si>
  <si>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</si>
  <si>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</si>
  <si>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</si>
  <si>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</si>
  <si>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</si>
  <si>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</si>
  <si>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</si>
  <si>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</si>
  <si>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</si>
  <si>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</si>
  <si>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</si>
  <si>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</si>
  <si>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</si>
  <si>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</si>
  <si>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</si>
  <si>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</si>
  <si>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</si>
  <si>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</si>
  <si>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</si>
  <si>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</si>
  <si>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</si>
  <si>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</si>
  <si>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</si>
  <si>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</si>
  <si>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</si>
  <si>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</si>
  <si>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</si>
  <si>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</si>
  <si>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</si>
  <si>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</si>
  <si>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</si>
  <si>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</si>
  <si>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</si>
  <si>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</si>
  <si>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</si>
  <si>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</si>
  <si>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</si>
  <si>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</si>
  <si>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</si>
  <si>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</si>
  <si>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</si>
  <si>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</si>
  <si>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</si>
  <si>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</si>
  <si>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</si>
  <si>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</si>
  <si>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</si>
  <si>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</si>
  <si>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</si>
  <si>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</si>
  <si>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</si>
  <si>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</si>
  <si>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</si>
  <si>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</si>
  <si>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</si>
  <si>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</si>
  <si>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</si>
  <si>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</si>
  <si>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</si>
  <si>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</si>
  <si>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</si>
  <si>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</si>
  <si>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</si>
  <si>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</si>
  <si>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</si>
  <si>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</si>
  <si>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</si>
  <si>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</si>
  <si>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</si>
  <si>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</si>
  <si>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</si>
  <si>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</si>
  <si>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</si>
  <si>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</si>
  <si>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</si>
  <si>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</si>
  <si>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</si>
  <si>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</si>
  <si>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</si>
  <si>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</si>
  <si>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</si>
  <si>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</si>
  <si>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</si>
  <si>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</si>
  <si>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</si>
  <si>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</si>
  <si>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</si>
  <si>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</si>
  <si>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</si>
  <si>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</si>
  <si>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</si>
  <si>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</si>
  <si>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</si>
  <si>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</si>
  <si>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</si>
  <si>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</si>
  <si>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</si>
  <si>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</si>
  <si>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</si>
  <si>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</si>
  <si>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</si>
  <si>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</si>
  <si>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</si>
  <si>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</si>
  <si>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</si>
  <si>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</si>
  <si>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</si>
  <si>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</si>
  <si>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</si>
  <si>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</si>
  <si>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</si>
  <si>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</si>
  <si>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</si>
  <si>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</si>
  <si>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</si>
  <si>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</si>
  <si>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</si>
  <si>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</si>
  <si>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</si>
  <si>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</si>
  <si>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</si>
  <si>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</si>
  <si>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</si>
  <si>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</si>
  <si>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</si>
  <si>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</si>
  <si>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</si>
  <si>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</si>
  <si>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</si>
  <si>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</si>
  <si>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</si>
  <si>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</si>
  <si>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</si>
  <si>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</si>
  <si>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</si>
  <si>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</si>
  <si>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</si>
  <si>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</si>
  <si>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</si>
  <si>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</si>
  <si>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</si>
  <si>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</si>
  <si>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</si>
  <si>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</si>
  <si>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</si>
  <si>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</si>
  <si>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</si>
  <si>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</si>
  <si>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</si>
  <si>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</si>
  <si>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</si>
  <si>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</si>
  <si>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</si>
  <si>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</si>
  <si>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</si>
  <si>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</si>
  <si>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</si>
  <si>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</si>
  <si>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</si>
  <si>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</si>
  <si>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</si>
  <si>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</si>
  <si>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</si>
  <si>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</si>
  <si>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</si>
  <si>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</si>
  <si>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</si>
  <si>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</si>
  <si>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</si>
  <si>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</si>
  <si>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</si>
  <si>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</si>
  <si>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</si>
  <si>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</si>
  <si>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</si>
  <si>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</si>
  <si>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</si>
  <si>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</si>
  <si>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</si>
  <si>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</si>
  <si>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</si>
  <si>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</si>
  <si>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</si>
  <si>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</si>
  <si>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</si>
  <si>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</si>
  <si>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</si>
  <si>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</si>
  <si>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</si>
  <si>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</si>
  <si>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</si>
  <si>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</si>
  <si>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</si>
  <si>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</si>
  <si>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</si>
  <si>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</si>
  <si>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</si>
  <si>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</si>
  <si>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</si>
  <si>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</si>
  <si>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</si>
  <si>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</si>
  <si>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</si>
  <si>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</si>
  <si>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</si>
  <si>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</si>
  <si>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</si>
  <si>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</si>
  <si>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</si>
  <si>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</si>
  <si>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</si>
  <si>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</si>
  <si>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</si>
  <si>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</si>
  <si>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</si>
  <si>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</si>
  <si>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</si>
  <si>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</si>
  <si>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</si>
  <si>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</si>
  <si>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</si>
  <si>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</si>
  <si>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</si>
  <si>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</si>
  <si>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</si>
  <si>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</si>
  <si>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</si>
  <si>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</si>
  <si>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</si>
  <si>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</si>
  <si>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</si>
  <si>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</si>
  <si>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</si>
  <si>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</si>
  <si>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</si>
  <si>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</si>
  <si>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</si>
  <si>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</si>
  <si>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</si>
  <si>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</si>
  <si>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</si>
  <si>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</si>
  <si>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</si>
  <si>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</si>
  <si>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</si>
  <si>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</si>
  <si>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</si>
  <si>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</si>
  <si>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</si>
  <si>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</si>
  <si>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</si>
  <si>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</si>
  <si>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</si>
  <si>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</si>
  <si>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</si>
  <si>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</si>
  <si>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</si>
  <si>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</si>
  <si>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</si>
  <si>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</si>
  <si>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</si>
  <si>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</si>
  <si>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</si>
  <si>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</si>
  <si>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</si>
  <si>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</si>
  <si>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</si>
  <si>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</si>
  <si>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</si>
  <si>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</si>
  <si>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</si>
  <si>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</si>
  <si>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</si>
  <si>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</si>
  <si>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</si>
  <si>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</si>
  <si>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</si>
  <si>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</si>
  <si>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</si>
  <si>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</si>
  <si>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</si>
  <si>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</si>
  <si>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</si>
  <si>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</si>
  <si>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</si>
  <si>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</si>
  <si>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</si>
  <si>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</si>
  <si>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</si>
  <si>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</si>
  <si>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</si>
  <si>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</si>
  <si>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</si>
  <si>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</si>
  <si>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</si>
  <si>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</si>
  <si>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</si>
  <si>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</si>
  <si>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</si>
  <si>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</si>
  <si>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</si>
  <si>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</si>
  <si>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</si>
  <si>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</si>
  <si>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</si>
  <si>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</si>
  <si>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</si>
  <si>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</si>
  <si>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</si>
  <si>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</si>
  <si>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</si>
  <si>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</si>
  <si>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</si>
  <si>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</si>
  <si>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</si>
  <si>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</si>
  <si>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</si>
  <si>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</si>
  <si>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</si>
  <si>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</si>
  <si>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</si>
  <si>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</si>
  <si>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</si>
  <si>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</si>
  <si>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</si>
  <si>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</si>
  <si>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</si>
  <si>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</si>
  <si>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</si>
  <si>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</si>
  <si>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</si>
  <si>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</si>
  <si>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</si>
  <si>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</si>
  <si>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</si>
  <si>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</si>
  <si>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</si>
  <si>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</si>
  <si>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</si>
  <si>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</si>
  <si>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</si>
  <si>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</si>
  <si>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</si>
  <si>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</si>
  <si>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</si>
  <si>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</si>
  <si>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</si>
  <si>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</si>
  <si>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</si>
  <si>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</si>
  <si>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</si>
  <si>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</si>
  <si>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</si>
  <si>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</si>
  <si>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</si>
  <si>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</si>
  <si>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</si>
  <si>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</si>
  <si>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</si>
  <si>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</si>
  <si>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</si>
  <si>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</si>
  <si>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</si>
  <si>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</si>
  <si>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</si>
  <si>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</si>
  <si>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</si>
  <si>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</si>
  <si>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</si>
  <si>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</si>
  <si>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</si>
  <si>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</si>
  <si>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</si>
  <si>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</si>
  <si>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</si>
  <si>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</si>
  <si>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</si>
  <si>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</si>
  <si>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</si>
  <si>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</si>
  <si>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</si>
  <si>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</si>
  <si>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</si>
  <si>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</si>
  <si>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</si>
  <si>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</si>
  <si>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</si>
  <si>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</si>
  <si>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</si>
  <si>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</si>
  <si>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</si>
  <si>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</si>
  <si>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</si>
  <si>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</si>
  <si>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</si>
  <si>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</si>
  <si>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</si>
  <si>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</si>
  <si>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</si>
  <si>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</si>
  <si>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</si>
  <si>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</si>
  <si>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</si>
  <si>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</si>
  <si>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</si>
  <si>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</si>
  <si>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</si>
  <si>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</si>
  <si>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</si>
  <si>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</si>
  <si>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</si>
  <si>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</si>
  <si>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</si>
  <si>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</si>
  <si>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</si>
  <si>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</si>
  <si>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</si>
  <si>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</si>
  <si>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</si>
  <si>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</si>
  <si>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</si>
  <si>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</si>
  <si>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</si>
  <si>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</si>
  <si>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</si>
  <si>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</si>
  <si>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</si>
  <si>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</si>
  <si>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</si>
  <si>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</si>
  <si>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</si>
  <si>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</si>
  <si>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</si>
  <si>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</si>
  <si>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</si>
  <si>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</si>
  <si>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</si>
  <si>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</si>
  <si>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</si>
  <si>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</si>
  <si>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</si>
  <si>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</si>
  <si>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</si>
  <si>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</si>
  <si>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</si>
  <si>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</si>
  <si>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</si>
  <si>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</si>
  <si>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</si>
  <si>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</si>
  <si>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</si>
  <si>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</si>
  <si>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</si>
  <si>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</si>
  <si>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</si>
  <si>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</si>
  <si>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</si>
  <si>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</si>
  <si>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</si>
  <si>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</si>
  <si>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</si>
  <si>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</si>
  <si>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</si>
  <si>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</si>
  <si>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</si>
  <si>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</si>
  <si>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</si>
  <si>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</si>
  <si>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</si>
  <si>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</si>
  <si>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</si>
  <si>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</si>
  <si>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</si>
  <si>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</si>
  <si>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</si>
  <si>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</si>
  <si>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</si>
  <si>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</si>
  <si>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</si>
  <si>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</si>
  <si>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</si>
  <si>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</si>
  <si>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</si>
  <si>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</si>
  <si>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</si>
  <si>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</si>
  <si>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</si>
  <si>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</si>
  <si>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</si>
  <si>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</si>
  <si>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</si>
  <si>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</si>
  <si>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</si>
  <si>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</si>
  <si>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</si>
  <si>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</si>
  <si>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</si>
  <si>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</si>
  <si>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</si>
  <si>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</si>
  <si>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</si>
  <si>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</si>
  <si>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</si>
  <si>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</si>
  <si>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</si>
  <si>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</si>
  <si>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</si>
  <si>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</si>
  <si>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</si>
  <si>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</si>
  <si>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</si>
  <si>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</si>
  <si>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</si>
  <si>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</si>
  <si>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</si>
  <si>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</si>
  <si>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</si>
  <si>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</si>
  <si>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</si>
  <si>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</si>
  <si>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</si>
  <si>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</si>
  <si>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</si>
  <si>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</si>
  <si>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</si>
  <si>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</si>
  <si>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</si>
  <si>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</si>
  <si>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</si>
  <si>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</si>
  <si>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</si>
  <si>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</si>
  <si>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</si>
  <si>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</si>
  <si>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</si>
  <si>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</si>
  <si>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</si>
  <si>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</si>
  <si>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</si>
  <si>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</si>
  <si>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</si>
  <si>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</si>
  <si>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</si>
  <si>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</si>
  <si>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</si>
  <si>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</si>
  <si>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</si>
  <si>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</si>
  <si>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</si>
  <si>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</si>
  <si>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</si>
  <si>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</si>
  <si>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</si>
  <si>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</si>
  <si>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</si>
  <si>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</si>
  <si>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</si>
  <si>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</si>
  <si>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</si>
  <si>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</si>
  <si>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</si>
  <si>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</si>
  <si>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</si>
  <si>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</si>
  <si>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</si>
  <si>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</si>
  <si>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</si>
  <si>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</si>
  <si>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</si>
  <si>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</si>
  <si>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</si>
  <si>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</si>
  <si>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</si>
  <si>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</si>
  <si>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</si>
  <si>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</si>
  <si>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</si>
  <si>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</si>
  <si>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</si>
  <si>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</si>
  <si>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</si>
  <si>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</si>
  <si>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</si>
  <si>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</si>
  <si>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</si>
  <si>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</si>
  <si>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</si>
  <si>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</si>
  <si>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</si>
  <si>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</si>
  <si>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</si>
  <si>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</si>
  <si>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</si>
  <si>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</si>
  <si>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</si>
  <si>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</si>
  <si>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</si>
  <si>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</si>
  <si>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</si>
  <si>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</si>
  <si>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</si>
  <si>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</si>
  <si>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</si>
  <si>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</si>
  <si>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</si>
  <si>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</si>
  <si>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</si>
  <si>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</si>
  <si>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</si>
  <si>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</si>
  <si>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</si>
  <si>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</si>
  <si>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</si>
  <si>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</si>
  <si>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</si>
  <si>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</si>
  <si>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</si>
  <si>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</si>
  <si>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</si>
  <si>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</si>
  <si>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</si>
  <si>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</si>
  <si>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</si>
  <si>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</si>
  <si>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</si>
  <si>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</si>
  <si>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</si>
  <si>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</si>
  <si>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</si>
  <si>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</si>
  <si>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</si>
  <si>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</si>
  <si>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</si>
  <si>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</si>
  <si>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</si>
  <si>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</si>
  <si>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</si>
  <si>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</si>
  <si>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</si>
  <si>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</si>
  <si>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</si>
  <si>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</si>
  <si>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</si>
  <si>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</si>
  <si>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</si>
  <si>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</si>
  <si>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</si>
  <si>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</si>
  <si>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</si>
  <si>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</si>
  <si>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</si>
  <si>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</si>
  <si>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</si>
  <si>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</si>
  <si>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</si>
  <si>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</si>
  <si>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</si>
  <si>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</si>
  <si>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</si>
  <si>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</si>
  <si>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</si>
  <si>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</si>
  <si>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</si>
  <si>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</si>
  <si>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</si>
  <si>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</si>
  <si>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</si>
  <si>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</si>
  <si>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</si>
  <si>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</si>
  <si>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</si>
  <si>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</si>
  <si>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</si>
  <si>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</si>
  <si>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</si>
  <si>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</si>
  <si>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</si>
  <si>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</si>
  <si>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</si>
  <si>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</si>
  <si>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</si>
  <si>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</si>
  <si>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</si>
  <si>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</si>
  <si>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</si>
  <si>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</si>
  <si>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</si>
  <si>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</si>
  <si>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</si>
  <si>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</si>
  <si>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</si>
  <si>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</si>
  <si>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</si>
  <si>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</si>
  <si>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</si>
  <si>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</si>
  <si>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</si>
  <si>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</si>
  <si>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</si>
  <si>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</si>
  <si>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</si>
  <si>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</si>
  <si>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</si>
  <si>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</si>
  <si>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</si>
  <si>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</si>
  <si>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</si>
  <si>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</si>
  <si>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</si>
  <si>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</si>
  <si>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</si>
  <si>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</si>
  <si>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</si>
  <si>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</si>
  <si>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</si>
  <si>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</si>
  <si>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</si>
  <si>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</si>
  <si>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</si>
  <si>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</si>
  <si>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</si>
  <si>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</si>
  <si>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</si>
  <si>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</si>
  <si>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</si>
  <si>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</si>
  <si>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</si>
  <si>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</si>
  <si>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</si>
  <si>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</si>
  <si>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</si>
  <si>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</si>
  <si>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</si>
  <si>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</si>
  <si>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</si>
  <si>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</si>
  <si>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</si>
  <si>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</si>
  <si>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</si>
  <si>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</si>
  <si>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</si>
  <si>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</si>
  <si>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</si>
  <si>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</si>
  <si>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</si>
  <si>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</si>
  <si>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</si>
  <si>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</si>
  <si>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</si>
  <si>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</si>
  <si>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</si>
  <si>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</si>
  <si>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</si>
  <si>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</si>
  <si>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</si>
  <si>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</si>
  <si>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</si>
  <si>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</si>
  <si>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</si>
  <si>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</si>
  <si>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</si>
  <si>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</si>
  <si>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</si>
  <si>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</si>
  <si>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</si>
  <si>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</si>
  <si>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</si>
  <si>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</si>
  <si>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</si>
  <si>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</si>
  <si>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</si>
  <si>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</si>
  <si>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</si>
  <si>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</si>
  <si>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</si>
  <si>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</si>
  <si>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</si>
  <si>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</si>
  <si>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</si>
  <si>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</si>
  <si>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</si>
  <si>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</si>
  <si>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</si>
  <si>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</si>
  <si>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</si>
  <si>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</si>
  <si>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</si>
  <si>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</si>
  <si>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</si>
  <si>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</si>
  <si>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</si>
  <si>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</si>
  <si>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</si>
  <si>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</si>
  <si>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</si>
  <si>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</si>
  <si>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</si>
  <si>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</si>
  <si>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</si>
  <si>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</si>
  <si>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</si>
  <si>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</si>
  <si>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</si>
  <si>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</si>
  <si>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</si>
  <si>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</si>
  <si>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</si>
  <si>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</si>
  <si>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</si>
  <si>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</si>
  <si>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</si>
  <si>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</si>
  <si>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</si>
  <si>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</si>
  <si>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</si>
  <si>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</si>
  <si>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</si>
  <si>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</si>
  <si>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</si>
  <si>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</si>
  <si>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</si>
  <si>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</si>
  <si>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</si>
  <si>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</si>
  <si>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</si>
  <si>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</si>
  <si>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</si>
  <si>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</si>
  <si>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</si>
  <si>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</si>
  <si>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</si>
  <si>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</si>
  <si>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</si>
  <si>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</si>
  <si>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</si>
  <si>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</si>
  <si>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</si>
  <si>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</si>
  <si>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</si>
  <si>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</si>
  <si>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</si>
  <si>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</si>
  <si>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</si>
  <si>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</si>
  <si>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</si>
  <si>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</si>
  <si>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</si>
  <si>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</si>
  <si>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</si>
  <si>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</si>
  <si>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</si>
  <si>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</si>
  <si>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</si>
  <si>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</si>
  <si>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</si>
  <si>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</si>
  <si>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</si>
  <si>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</si>
  <si>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</si>
  <si>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</si>
  <si>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</si>
  <si>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</si>
  <si>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</si>
  <si>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</si>
  <si>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</si>
  <si>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</si>
  <si>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</si>
  <si>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</si>
  <si>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</si>
  <si>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</si>
  <si>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</si>
  <si>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</si>
  <si>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</si>
  <si>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</si>
  <si>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</si>
  <si>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</si>
  <si>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</si>
  <si>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</si>
  <si>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</si>
  <si>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</si>
  <si>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</si>
  <si>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</si>
  <si>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</si>
  <si>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</si>
  <si>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</si>
  <si>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</si>
  <si>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</si>
  <si>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</si>
  <si>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</si>
  <si>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</si>
  <si>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</si>
  <si>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</si>
  <si>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</si>
  <si>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</si>
  <si>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</si>
  <si>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</si>
  <si>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</si>
  <si>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</si>
  <si>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</si>
  <si>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</si>
  <si>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</si>
  <si>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</si>
  <si>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</si>
  <si>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</si>
  <si>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</si>
  <si>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</si>
  <si>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</si>
  <si>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</si>
  <si>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</si>
  <si>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</si>
  <si>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</si>
  <si>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</si>
  <si>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</si>
  <si>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</si>
  <si>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</si>
  <si>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</si>
  <si>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</si>
  <si>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</si>
  <si>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</si>
  <si>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</si>
  <si>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</si>
  <si>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</si>
  <si>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</si>
  <si>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</si>
  <si>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</si>
  <si>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</si>
  <si>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</si>
  <si>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</si>
  <si>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</si>
  <si>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</si>
  <si>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</si>
  <si>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</si>
  <si>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</si>
  <si>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</si>
  <si>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</si>
  <si>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</si>
  <si>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</si>
  <si>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</si>
  <si>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</si>
  <si>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</si>
  <si>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</si>
  <si>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</si>
  <si>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</si>
  <si>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</si>
  <si>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</si>
  <si>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</si>
  <si>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</si>
  <si>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</si>
  <si>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</si>
  <si>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</si>
  <si>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</si>
  <si>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</si>
  <si>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</si>
  <si>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</si>
  <si>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</si>
  <si>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</si>
  <si>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</si>
  <si>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</si>
  <si>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</si>
  <si>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</si>
  <si>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</si>
  <si>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</si>
  <si>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</si>
  <si>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</si>
  <si>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</si>
  <si>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</si>
  <si>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</si>
  <si>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</si>
  <si>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</si>
  <si>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</si>
  <si>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</si>
  <si>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</si>
  <si>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</si>
  <si>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</si>
  <si>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</si>
  <si>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</si>
  <si>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</si>
  <si>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</si>
  <si>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</si>
  <si>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</si>
  <si>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</si>
  <si>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</si>
  <si>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</si>
  <si>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</si>
  <si>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</si>
  <si>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</si>
  <si>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</si>
  <si>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</si>
  <si>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</si>
  <si>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</si>
  <si>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</si>
  <si>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</si>
  <si>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</si>
  <si>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</si>
  <si>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</si>
  <si>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</si>
  <si>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</si>
  <si>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</si>
  <si>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</si>
  <si>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</si>
  <si>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</si>
  <si>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</si>
  <si>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</si>
  <si>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</si>
  <si>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</si>
  <si>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</si>
  <si>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</si>
  <si>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</si>
  <si>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</si>
  <si>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</si>
  <si>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</si>
  <si>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</si>
  <si>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</si>
  <si>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</si>
  <si>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</si>
  <si>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</si>
  <si>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</si>
  <si>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</si>
  <si>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</si>
  <si>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</si>
  <si>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</si>
  <si>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</si>
  <si>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</si>
  <si>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</si>
  <si>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</si>
  <si>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</si>
  <si>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</si>
  <si>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</si>
  <si>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</si>
  <si>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</si>
  <si>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</si>
  <si>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</si>
  <si>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</si>
  <si>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</si>
  <si>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</si>
  <si>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</si>
  <si>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</si>
  <si>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</si>
  <si>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</si>
  <si>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</si>
  <si>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</si>
  <si>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</si>
  <si>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</si>
  <si>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</si>
  <si>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</si>
  <si>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</si>
  <si>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</si>
  <si>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</si>
  <si>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</si>
  <si>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</si>
  <si>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</si>
  <si>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</si>
  <si>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</si>
  <si>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</si>
  <si>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</si>
  <si>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</si>
  <si>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</si>
  <si>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</si>
  <si>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</si>
  <si>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</si>
  <si>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</si>
  <si>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</si>
  <si>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</si>
  <si>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</si>
  <si>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</si>
  <si>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</si>
  <si>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</si>
  <si>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</si>
  <si>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</si>
  <si>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</si>
  <si>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</si>
  <si>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</si>
  <si>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</si>
  <si>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</si>
  <si>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</si>
  <si>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</si>
  <si>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</si>
  <si>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</si>
  <si>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</si>
  <si>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</si>
  <si>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</si>
  <si>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</si>
  <si>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</si>
  <si>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</si>
  <si>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</si>
  <si>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</si>
  <si>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</si>
  <si>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</si>
  <si>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</si>
  <si>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</si>
  <si>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</si>
  <si>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</si>
  <si>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</si>
  <si>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</si>
  <si>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</si>
  <si>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</si>
  <si>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</si>
  <si>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</si>
  <si>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</si>
  <si>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</si>
  <si>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</si>
  <si>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</si>
  <si>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</si>
  <si>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</si>
  <si>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</si>
  <si>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</si>
  <si>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</si>
  <si>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</si>
  <si>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</si>
  <si>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</si>
  <si>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</si>
  <si>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</si>
  <si>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</si>
  <si>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</si>
  <si>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</si>
  <si>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</si>
  <si>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</si>
  <si>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</si>
  <si>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</si>
  <si>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</si>
  <si>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</si>
  <si>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</si>
  <si>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</si>
  <si>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</si>
  <si>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</si>
  <si>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</si>
  <si>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</si>
  <si>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</si>
  <si>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</si>
  <si>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</si>
  <si>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</si>
  <si>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</si>
  <si>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</si>
  <si>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</si>
  <si>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</si>
  <si>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</si>
  <si>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</si>
  <si>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</si>
  <si>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</si>
  <si>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</si>
  <si>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</si>
  <si>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</si>
  <si>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</si>
  <si>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</si>
  <si>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</si>
  <si>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</si>
  <si>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</si>
  <si>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</si>
  <si>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</si>
  <si>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</si>
  <si>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</si>
  <si>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</si>
  <si>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</si>
  <si>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</si>
  <si>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</si>
  <si>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</si>
  <si>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</si>
  <si>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</si>
  <si>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</si>
  <si>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</si>
  <si>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</si>
  <si>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</si>
  <si>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</si>
  <si>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</si>
  <si>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</si>
  <si>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</si>
  <si>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</si>
  <si>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</si>
  <si>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</si>
  <si>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</si>
  <si>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</si>
  <si>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</si>
  <si>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</si>
  <si>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</si>
  <si>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</si>
  <si>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</si>
  <si>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</si>
  <si>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</si>
  <si>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</si>
  <si>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</si>
  <si>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</si>
  <si>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</si>
  <si>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</si>
  <si>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</si>
  <si>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</si>
  <si>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</si>
  <si>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</si>
  <si>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</si>
  <si>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</si>
  <si>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</si>
  <si>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</si>
  <si>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</si>
  <si>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</si>
  <si>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</si>
  <si>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</si>
  <si>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</si>
  <si>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</si>
  <si>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</si>
  <si>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</si>
  <si>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</si>
  <si>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</si>
  <si>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</si>
  <si>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</si>
  <si>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</si>
  <si>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</si>
  <si>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</si>
  <si>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</si>
  <si>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</si>
  <si>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</si>
  <si>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</si>
  <si>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</si>
  <si>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</si>
  <si>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</si>
  <si>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</si>
  <si>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</si>
  <si>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</si>
  <si>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</si>
  <si>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</si>
  <si>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</si>
  <si>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</si>
  <si>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</si>
  <si>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</si>
  <si>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</si>
  <si>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</si>
  <si>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</si>
  <si>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</si>
  <si>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</si>
  <si>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</si>
  <si>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</si>
  <si>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</si>
  <si>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</si>
  <si>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</si>
  <si>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</si>
  <si>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</si>
  <si>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</si>
  <si>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</si>
  <si>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</si>
  <si>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</si>
  <si>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</si>
  <si>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</si>
  <si>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</si>
  <si>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</si>
  <si>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</si>
  <si>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</si>
  <si>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</si>
  <si>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</si>
  <si>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</si>
  <si>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</si>
  <si>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</si>
  <si>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</si>
  <si>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</si>
  <si>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</si>
  <si>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</si>
  <si>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</si>
  <si>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</si>
  <si>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</si>
  <si>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</si>
  <si>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</si>
  <si>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</si>
  <si>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</si>
  <si>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</si>
  <si>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</si>
  <si>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</si>
  <si>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</si>
  <si>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</si>
  <si>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</si>
  <si>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</si>
  <si>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</si>
  <si>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</si>
  <si>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</si>
  <si>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</si>
  <si>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</si>
  <si>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</si>
  <si>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</si>
  <si>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</si>
  <si>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</si>
  <si>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</si>
  <si>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</si>
  <si>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</si>
  <si>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</si>
  <si>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</si>
  <si>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</si>
  <si>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</si>
  <si>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</si>
  <si>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</si>
  <si>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</si>
  <si>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</si>
  <si>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</si>
  <si>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</si>
  <si>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</si>
  <si>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</si>
  <si>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</si>
  <si>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</si>
  <si>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</si>
  <si>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</si>
  <si>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</si>
  <si>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</si>
  <si>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</si>
  <si>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</si>
  <si>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</si>
  <si>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</si>
  <si>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</si>
  <si>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</si>
  <si>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</si>
  <si>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</si>
  <si>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</si>
  <si>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</si>
  <si>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</si>
  <si>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</si>
  <si>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</si>
  <si>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</si>
  <si>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</si>
  <si>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</si>
  <si>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</si>
  <si>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</si>
  <si>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</si>
  <si>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</si>
  <si>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</si>
  <si>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</si>
  <si>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</si>
  <si>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</si>
  <si>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</si>
  <si>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</si>
  <si>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</si>
  <si>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</si>
  <si>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</si>
  <si>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</si>
  <si>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</si>
  <si>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</si>
  <si>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</si>
  <si>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</si>
  <si>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</si>
  <si>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</si>
  <si>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</si>
  <si>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</si>
  <si>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</si>
  <si>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</si>
  <si>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</si>
  <si>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</si>
  <si>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</si>
  <si>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</si>
  <si>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</si>
  <si>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</si>
  <si>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</si>
  <si>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</si>
  <si>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</si>
  <si>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</si>
  <si>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</si>
  <si>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</si>
  <si>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</si>
  <si>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</si>
  <si>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</si>
  <si>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</si>
  <si>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</si>
  <si>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</si>
  <si>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</si>
  <si>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</si>
  <si>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</si>
  <si>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</si>
  <si>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</si>
  <si>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</si>
  <si>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</si>
  <si>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</si>
  <si>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</si>
  <si>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</si>
  <si>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</si>
  <si>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</si>
  <si>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</si>
  <si>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</si>
  <si>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</si>
  <si>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</si>
  <si>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</si>
  <si>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</si>
  <si>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</si>
  <si>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</si>
  <si>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</si>
  <si>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</si>
  <si>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</si>
  <si>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</si>
  <si>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</si>
  <si>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</si>
  <si>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</si>
  <si>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</si>
  <si>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</si>
  <si>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</si>
  <si>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</si>
  <si>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</si>
  <si>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</si>
  <si>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</si>
  <si>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</si>
  <si>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</si>
  <si>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</si>
  <si>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</si>
  <si>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</si>
  <si>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</si>
  <si>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</si>
  <si>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</si>
  <si>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</si>
  <si>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</si>
  <si>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</si>
  <si>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</si>
  <si>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</si>
  <si>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</si>
  <si>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</si>
  <si>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</si>
  <si>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</si>
  <si>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</si>
  <si>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</si>
  <si>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</si>
  <si>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</si>
  <si>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</si>
  <si>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</si>
  <si>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</si>
  <si>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</si>
  <si>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</si>
  <si>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</si>
  <si>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</si>
  <si>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</si>
  <si>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</si>
  <si>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</si>
  <si>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</si>
  <si>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</si>
  <si>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</si>
  <si>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</si>
  <si>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</si>
  <si>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</si>
  <si>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</si>
  <si>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</si>
  <si>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</si>
  <si>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</si>
  <si>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</si>
  <si>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</si>
  <si>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</si>
  <si>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</si>
  <si>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</si>
  <si>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</si>
  <si>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</si>
  <si>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</si>
  <si>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</si>
  <si>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</si>
  <si>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</si>
  <si>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</si>
  <si>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</si>
  <si>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</si>
  <si>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</si>
  <si>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</si>
  <si>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</si>
  <si>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</si>
  <si>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</si>
  <si>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</si>
  <si>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</si>
  <si>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</si>
  <si>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</si>
  <si>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</si>
  <si>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</si>
  <si>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</si>
  <si>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</si>
  <si>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</si>
  <si>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</si>
  <si>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</si>
  <si>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</si>
  <si>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</si>
  <si>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</si>
  <si>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</si>
  <si>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</si>
  <si>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</si>
  <si>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</si>
  <si>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</si>
  <si>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</si>
  <si>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</si>
  <si>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</si>
  <si>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</si>
  <si>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</si>
  <si>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</si>
  <si>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</si>
  <si>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</si>
  <si>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</si>
  <si>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</si>
  <si>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</si>
  <si>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</si>
  <si>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</si>
  <si>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</si>
  <si>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</si>
  <si>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</si>
  <si>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</si>
  <si>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</si>
  <si>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</si>
  <si>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</si>
  <si>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</si>
  <si>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</si>
  <si>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</si>
  <si>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</si>
  <si>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</si>
  <si>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</si>
  <si>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</si>
  <si>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</si>
  <si>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</si>
  <si>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</si>
  <si>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</si>
  <si>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</si>
  <si>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</si>
  <si>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</si>
  <si>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</si>
  <si>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</si>
  <si>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</si>
  <si>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</si>
  <si>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</si>
  <si>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</si>
  <si>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</si>
  <si>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</si>
  <si>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</si>
  <si>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</si>
  <si>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</si>
  <si>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</si>
  <si>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</si>
  <si>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</si>
  <si>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</si>
  <si>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</si>
  <si>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</si>
  <si>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</si>
  <si>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</si>
  <si>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</si>
  <si>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</si>
  <si>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</si>
  <si>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</si>
  <si>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</si>
  <si>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</si>
  <si>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</si>
  <si>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</si>
  <si>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</si>
  <si>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</si>
  <si>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</si>
  <si>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</si>
  <si>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</si>
  <si>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</si>
  <si>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</si>
  <si>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</si>
  <si>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</si>
  <si>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</si>
  <si>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</si>
  <si>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</si>
  <si>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</si>
  <si>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</si>
  <si>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</si>
  <si>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</si>
  <si>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</si>
  <si>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</si>
  <si>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</si>
  <si>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</si>
  <si>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</si>
  <si>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</si>
  <si>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</si>
  <si>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</si>
  <si>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</si>
  <si>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</si>
  <si>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</si>
  <si>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</si>
  <si>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</si>
  <si>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</si>
  <si>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</si>
  <si>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</si>
  <si>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</si>
  <si>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</si>
  <si>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</si>
  <si>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</si>
  <si>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</si>
  <si>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</si>
  <si>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</si>
  <si>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</si>
  <si>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</si>
  <si>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</si>
  <si>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</si>
  <si>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</si>
  <si>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</si>
  <si>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</si>
  <si>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</si>
  <si>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</si>
  <si>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</si>
  <si>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</si>
  <si>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</si>
  <si>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</si>
  <si>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</si>
  <si>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</si>
  <si>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</si>
  <si>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</si>
  <si>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</si>
  <si>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</si>
  <si>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</si>
  <si>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</si>
  <si>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</si>
  <si>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</si>
  <si>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</si>
  <si>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</si>
  <si>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</si>
  <si>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</si>
  <si>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</si>
  <si>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</si>
  <si>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</si>
  <si>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</si>
  <si>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</si>
  <si>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</si>
  <si>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</si>
  <si>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</si>
  <si>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</si>
  <si>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</si>
  <si>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</si>
  <si>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</si>
  <si>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</si>
  <si>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</si>
  <si>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</si>
  <si>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</si>
  <si>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</si>
  <si>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</si>
  <si>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</si>
  <si>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</si>
  <si>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</si>
  <si>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</si>
  <si>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</si>
  <si>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</si>
  <si>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</si>
  <si>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</si>
  <si>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</si>
  <si>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</si>
  <si>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</si>
  <si>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</si>
  <si>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</si>
  <si>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</si>
  <si>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</si>
  <si>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</si>
  <si>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</si>
  <si>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</si>
  <si>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</si>
  <si>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</si>
  <si>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</si>
  <si>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</si>
  <si>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</si>
  <si>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</si>
  <si>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</si>
  <si>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</si>
  <si>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</si>
  <si>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</si>
  <si>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</si>
  <si>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</si>
  <si>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</si>
  <si>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</si>
  <si>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</si>
  <si>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</si>
  <si>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</si>
  <si>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</si>
  <si>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</si>
  <si>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</si>
  <si>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</si>
  <si>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</si>
  <si>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</si>
  <si>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</si>
  <si>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</si>
  <si>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</si>
  <si>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</si>
  <si>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</si>
  <si>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</si>
  <si>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</si>
  <si>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</si>
  <si>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</si>
  <si>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</si>
  <si>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</si>
  <si>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</si>
  <si>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</si>
  <si>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</si>
  <si>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</si>
  <si>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</si>
  <si>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</si>
  <si>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</si>
  <si>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</si>
  <si>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</si>
  <si>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</si>
  <si>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</si>
  <si>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</si>
  <si>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</si>
  <si>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</si>
  <si>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</si>
  <si>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</si>
  <si>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</si>
  <si>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</si>
  <si>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</si>
  <si>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</si>
  <si>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</si>
  <si>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</si>
  <si>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</si>
  <si>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</si>
  <si>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</si>
  <si>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</si>
  <si>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</si>
  <si>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</si>
  <si>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</si>
  <si>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</si>
  <si>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</si>
  <si>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</si>
  <si>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</si>
  <si>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</si>
  <si>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</si>
  <si>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</si>
  <si>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</si>
  <si>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</si>
  <si>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</si>
  <si>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</si>
  <si>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</si>
  <si>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</si>
  <si>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</si>
  <si>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</si>
  <si>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</si>
  <si>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</si>
  <si>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</si>
  <si>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</si>
  <si>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</si>
  <si>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</si>
  <si>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</si>
  <si>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</si>
  <si>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</si>
  <si>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</si>
  <si>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</si>
  <si>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</si>
  <si>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</si>
  <si>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</si>
  <si>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</si>
  <si>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</si>
  <si>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</si>
  <si>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</si>
  <si>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</si>
  <si>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</si>
  <si>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</si>
  <si>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</si>
  <si>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</si>
  <si>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</si>
  <si>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</si>
  <si>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</si>
  <si>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</si>
  <si>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</si>
  <si>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</si>
  <si>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</si>
  <si>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</si>
  <si>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</si>
  <si>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</si>
  <si>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</si>
  <si>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</si>
  <si>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</si>
  <si>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</si>
  <si>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</si>
  <si>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</si>
  <si>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</si>
  <si>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</si>
  <si>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</si>
  <si>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</si>
  <si>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</si>
  <si>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</si>
  <si>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</si>
  <si>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</si>
  <si>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</si>
  <si>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</si>
  <si>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</si>
  <si>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</si>
  <si>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</si>
  <si>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</si>
  <si>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</si>
  <si>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</si>
  <si>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</si>
  <si>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</si>
  <si>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</si>
  <si>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</si>
  <si>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</si>
  <si>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</si>
  <si>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</si>
  <si>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</si>
  <si>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</si>
  <si>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</si>
  <si>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</si>
  <si>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</si>
  <si>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</si>
  <si>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</si>
  <si>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</si>
  <si>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</si>
  <si>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</si>
  <si>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</si>
  <si>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</si>
  <si>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</si>
  <si>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</si>
  <si>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</si>
  <si>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</si>
  <si>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</si>
  <si>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</si>
  <si>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</si>
  <si>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</si>
  <si>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</si>
  <si>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</si>
  <si>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</si>
  <si>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</si>
  <si>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</si>
  <si>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</si>
  <si>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</si>
  <si>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</si>
  <si>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</si>
  <si>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</si>
  <si>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</si>
  <si>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</si>
  <si>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</si>
  <si>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</si>
  <si>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</si>
  <si>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</si>
  <si>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</si>
  <si>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</si>
  <si>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</si>
  <si>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</si>
  <si>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</si>
  <si>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</si>
  <si>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</si>
  <si>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</si>
  <si>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</si>
  <si>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</si>
  <si>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</si>
  <si>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</si>
  <si>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</si>
  <si>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</si>
  <si>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</si>
  <si>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</si>
  <si>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</si>
  <si>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</si>
  <si>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</si>
  <si>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</si>
  <si>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</si>
  <si>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</si>
  <si>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</si>
  <si>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</si>
  <si>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</si>
  <si>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</si>
  <si>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</si>
  <si>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</si>
  <si>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</si>
  <si>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</si>
  <si>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</si>
  <si>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</si>
  <si>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</si>
  <si>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</si>
  <si>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</si>
  <si>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</si>
  <si>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</si>
  <si>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</si>
  <si>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</si>
  <si>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</si>
  <si>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</si>
  <si>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</si>
  <si>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</si>
  <si>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</si>
  <si>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</si>
  <si>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</si>
  <si>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</si>
  <si>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</si>
  <si>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</si>
  <si>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</si>
  <si>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</si>
  <si>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</si>
  <si>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</si>
  <si>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</si>
  <si>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</si>
  <si>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</si>
  <si>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</si>
  <si>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</si>
  <si>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</si>
  <si>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</si>
  <si>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</si>
  <si>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</si>
  <si>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</si>
  <si>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</si>
  <si>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</si>
  <si>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</si>
  <si>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</si>
  <si>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</si>
  <si>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</si>
  <si>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</si>
  <si>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</si>
  <si>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</si>
  <si>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</si>
  <si>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</si>
  <si>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</si>
  <si>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</si>
  <si>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</si>
  <si>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</si>
  <si>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</si>
  <si>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</si>
  <si>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</si>
  <si>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</si>
  <si>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</si>
  <si>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</si>
  <si>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</si>
  <si>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</si>
  <si>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</si>
  <si>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</si>
  <si>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</si>
  <si>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</si>
  <si>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</si>
  <si>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</si>
  <si>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</si>
  <si>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</si>
  <si>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</si>
  <si>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</si>
  <si>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</si>
  <si>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</si>
  <si>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</si>
  <si>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</si>
  <si>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</si>
  <si>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</si>
  <si>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</si>
  <si>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</si>
  <si>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</si>
  <si>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</si>
  <si>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</si>
  <si>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</si>
  <si>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</si>
  <si>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</si>
  <si>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</si>
  <si>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</si>
  <si>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</si>
  <si>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</si>
  <si>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</si>
  <si>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</si>
  <si>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</si>
  <si>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</si>
  <si>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</si>
  <si>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</si>
  <si>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</si>
  <si>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</si>
  <si>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</si>
  <si>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</si>
  <si>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</si>
  <si>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</si>
  <si>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</si>
  <si>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</si>
  <si>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</si>
  <si>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</si>
  <si>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</si>
  <si>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</si>
  <si>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</si>
  <si>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</si>
  <si>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</si>
  <si>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</si>
  <si>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</si>
  <si>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</si>
  <si>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</si>
  <si>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</si>
  <si>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</si>
  <si>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</si>
  <si>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</si>
  <si>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</si>
  <si>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</si>
  <si>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</si>
  <si>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</si>
  <si>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</si>
  <si>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</si>
  <si>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</si>
  <si>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</si>
  <si>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</si>
  <si>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</si>
  <si>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</si>
  <si>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</si>
  <si>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</si>
  <si>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</si>
  <si>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</si>
  <si>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</si>
  <si>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</si>
  <si>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</si>
  <si>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</si>
  <si>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</si>
  <si>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</si>
  <si>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</si>
  <si>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</si>
  <si>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</si>
  <si>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</si>
  <si>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</si>
  <si>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</si>
  <si>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</si>
  <si>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</si>
  <si>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</si>
  <si>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</si>
  <si>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</si>
  <si>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</si>
  <si>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</si>
  <si>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</si>
  <si>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</si>
  <si>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</si>
  <si>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</si>
  <si>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</si>
  <si>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</si>
  <si>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</si>
  <si>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</si>
  <si>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</si>
  <si>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</si>
  <si>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</si>
  <si>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</si>
  <si>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</si>
  <si>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</si>
  <si>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</si>
  <si>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</si>
  <si>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</si>
  <si>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</si>
  <si>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</si>
  <si>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</si>
  <si>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</si>
  <si>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</si>
  <si>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</si>
  <si>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</si>
  <si>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</si>
  <si>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</si>
  <si>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</si>
  <si>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</si>
  <si>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</si>
  <si>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</si>
  <si>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</si>
  <si>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</si>
  <si>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</si>
  <si>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</si>
  <si>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</si>
  <si>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</si>
  <si>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</si>
  <si>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</si>
  <si>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</si>
  <si>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</si>
  <si>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</si>
  <si>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</si>
  <si>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</si>
  <si>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</si>
  <si>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</si>
  <si>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</si>
  <si>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</si>
  <si>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</si>
  <si>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</si>
  <si>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</si>
  <si>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</si>
  <si>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</si>
  <si>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</si>
  <si>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</si>
  <si>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</si>
  <si>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</si>
  <si>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</si>
  <si>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</si>
  <si>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</si>
  <si>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</si>
  <si>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</si>
  <si>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</si>
  <si>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</si>
  <si>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</si>
  <si>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</si>
  <si>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</si>
  <si>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</si>
  <si>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</si>
  <si>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</si>
  <si>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</si>
  <si>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</si>
  <si>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</si>
  <si>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</si>
  <si>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</si>
  <si>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</si>
  <si>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</si>
  <si>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</si>
  <si>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</si>
  <si>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</si>
  <si>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</si>
  <si>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</si>
  <si>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</si>
  <si>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</si>
  <si>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</si>
  <si>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</si>
  <si>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</si>
  <si>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</si>
  <si>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</si>
  <si>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</si>
  <si>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</si>
  <si>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</si>
  <si>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</si>
  <si>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</si>
  <si>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</si>
  <si>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</si>
  <si>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</si>
  <si>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</si>
  <si>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</si>
  <si>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</si>
  <si>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</si>
  <si>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</si>
  <si>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</si>
  <si>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</si>
  <si>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</si>
  <si>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</si>
  <si>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</si>
  <si>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</si>
  <si>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</si>
  <si>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</si>
  <si>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</si>
  <si>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</si>
  <si>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</si>
  <si>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</si>
  <si>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</si>
  <si>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</si>
  <si>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</si>
  <si>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</si>
  <si>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</si>
  <si>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</si>
  <si>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</si>
  <si>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</si>
  <si>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</si>
  <si>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</si>
  <si>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</si>
  <si>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</si>
  <si>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</si>
  <si>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</si>
  <si>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</si>
  <si>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</si>
  <si>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</si>
  <si>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</si>
  <si>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</si>
  <si>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</si>
  <si>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</si>
  <si>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</si>
  <si>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</si>
  <si>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</si>
  <si>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</si>
  <si>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</si>
  <si>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</si>
  <si>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</si>
  <si>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</si>
  <si>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</si>
  <si>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</si>
  <si>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</si>
  <si>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</si>
  <si>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</si>
  <si>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</si>
  <si>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</si>
  <si>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</si>
  <si>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</si>
  <si>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</si>
  <si>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</si>
  <si>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</si>
  <si>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</si>
  <si>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</si>
  <si>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</si>
  <si>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</si>
  <si>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</si>
  <si>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</si>
  <si>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</si>
  <si>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</si>
  <si>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</si>
  <si>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</si>
  <si>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</si>
  <si>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</si>
  <si>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</si>
  <si>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</si>
  <si>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</si>
  <si>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</si>
  <si>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</si>
  <si>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</si>
  <si>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</si>
  <si>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</si>
  <si>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</si>
  <si>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</si>
  <si>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</si>
  <si>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</si>
  <si>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</si>
  <si>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</si>
  <si>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</si>
  <si>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</si>
  <si>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</si>
  <si>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</si>
  <si>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</si>
  <si>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</si>
  <si>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</si>
  <si>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</si>
  <si>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</si>
  <si>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</si>
  <si>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</si>
  <si>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</si>
  <si>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</si>
  <si>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</si>
  <si>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</si>
  <si>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</si>
  <si>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</si>
  <si>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</si>
  <si>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</si>
  <si>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</si>
  <si>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</si>
  <si>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</si>
  <si>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</si>
  <si>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</si>
  <si>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</si>
  <si>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</si>
  <si>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</si>
  <si>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</si>
  <si>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</si>
  <si>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</si>
  <si>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</si>
  <si>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</si>
  <si>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</si>
  <si>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</si>
  <si>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</si>
  <si>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</si>
  <si>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</si>
  <si>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</si>
  <si>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</si>
  <si>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</si>
  <si>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</si>
  <si>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</si>
  <si>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</si>
  <si>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</si>
  <si>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</si>
  <si>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</si>
  <si>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</si>
  <si>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</si>
  <si>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</si>
  <si>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</si>
  <si>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</si>
  <si>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</si>
  <si>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</si>
  <si>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</si>
  <si>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</si>
  <si>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</si>
  <si>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</si>
  <si>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</si>
  <si>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</si>
  <si>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</si>
  <si>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</si>
  <si>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</si>
  <si>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</si>
  <si>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</si>
  <si>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</si>
  <si>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</si>
  <si>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</si>
  <si>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</si>
  <si>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</si>
  <si>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</si>
  <si>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</si>
  <si>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</si>
  <si>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</si>
  <si>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</si>
  <si>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</si>
  <si>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</si>
  <si>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</si>
  <si>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</si>
  <si>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</si>
  <si>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</si>
  <si>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</si>
  <si>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</si>
  <si>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</si>
  <si>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</si>
  <si>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</si>
  <si>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</si>
  <si>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</si>
  <si>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</si>
  <si>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</si>
  <si>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</si>
  <si>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</si>
  <si>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</si>
  <si>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</si>
  <si>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</si>
  <si>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</si>
  <si>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</si>
  <si>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</si>
  <si>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</si>
  <si>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</si>
  <si>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</si>
  <si>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</si>
  <si>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</si>
  <si>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</si>
  <si>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</si>
  <si>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</si>
  <si>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</si>
  <si>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</si>
  <si>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</si>
  <si>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</si>
  <si>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</si>
  <si>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</si>
  <si>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</si>
  <si>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</si>
  <si>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</si>
  <si>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</si>
  <si>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</si>
  <si>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</si>
  <si>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</si>
  <si>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</si>
  <si>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</si>
  <si>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</si>
  <si>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</si>
  <si>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</si>
  <si>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</si>
  <si>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</si>
  <si>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</si>
  <si>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</si>
  <si>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</si>
  <si>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</si>
  <si>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</si>
  <si>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</si>
  <si>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</si>
  <si>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</si>
  <si>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</si>
  <si>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</si>
  <si>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</si>
  <si>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</si>
  <si>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</si>
  <si>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</si>
  <si>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</si>
  <si>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</si>
  <si>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</si>
  <si>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</si>
  <si>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</si>
  <si>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</si>
  <si>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</si>
  <si>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</si>
  <si>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</si>
  <si>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</si>
  <si>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</si>
  <si>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</si>
  <si>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</si>
  <si>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</si>
  <si>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</si>
  <si>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</si>
  <si>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</si>
  <si>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</si>
  <si>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</si>
  <si>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</si>
  <si>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</si>
  <si>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</si>
  <si>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</si>
  <si>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</si>
  <si>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</si>
  <si>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</si>
  <si>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</si>
  <si>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</si>
  <si>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</si>
  <si>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</si>
  <si>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</si>
  <si>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</si>
  <si>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</si>
  <si>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</si>
  <si>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</si>
  <si>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</si>
  <si>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</si>
  <si>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</si>
  <si>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</si>
  <si>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</si>
  <si>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</si>
  <si>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</si>
  <si>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</si>
  <si>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</si>
  <si>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</si>
  <si>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</si>
  <si>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</si>
  <si>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</si>
  <si>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</si>
  <si>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</si>
  <si>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</si>
  <si>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</si>
  <si>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</si>
  <si>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</si>
  <si>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</si>
  <si>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</si>
  <si>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</si>
  <si>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</si>
  <si>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</si>
  <si>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</si>
  <si>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</si>
  <si>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</si>
  <si>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</si>
  <si>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</si>
  <si>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</si>
  <si>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</si>
  <si>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</si>
  <si>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</si>
  <si>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</si>
  <si>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</si>
  <si>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</si>
  <si>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</si>
  <si>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</si>
  <si>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</si>
  <si>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</si>
  <si>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</si>
  <si>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</si>
  <si>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</si>
  <si>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</si>
  <si>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</si>
  <si>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</si>
  <si>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</si>
  <si>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</si>
  <si>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</si>
  <si>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</si>
  <si>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</si>
  <si>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</si>
  <si>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</si>
  <si>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</si>
  <si>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</si>
  <si>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</si>
  <si>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</si>
  <si>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</si>
  <si>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</si>
  <si>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</si>
  <si>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</si>
  <si>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</si>
  <si>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</si>
  <si>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</si>
  <si>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</si>
  <si>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</si>
  <si>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</si>
  <si>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</si>
  <si>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</si>
  <si>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</si>
  <si>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</si>
  <si>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</si>
  <si>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</si>
  <si>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</si>
  <si>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</si>
  <si>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</si>
  <si>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</si>
  <si>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</si>
  <si>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</si>
  <si>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</si>
  <si>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</si>
  <si>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</si>
  <si>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</si>
  <si>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</si>
  <si>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</si>
  <si>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</si>
  <si>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</si>
  <si>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</si>
  <si>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</si>
  <si>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</si>
  <si>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</si>
  <si>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</si>
  <si>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</si>
  <si>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</si>
  <si>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</si>
  <si>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</si>
  <si>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</si>
  <si>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</si>
  <si>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</si>
  <si>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</si>
  <si>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</si>
  <si>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</si>
  <si>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</si>
  <si>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</si>
  <si>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</si>
  <si>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</si>
  <si>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</si>
  <si>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</si>
  <si>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</si>
  <si>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</si>
  <si>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</si>
  <si>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</si>
  <si>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</si>
  <si>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</si>
  <si>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</si>
  <si>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</si>
  <si>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</si>
  <si>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</si>
  <si>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</si>
  <si>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</si>
  <si>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</si>
  <si>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</si>
  <si>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</si>
  <si>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</si>
  <si>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</si>
  <si>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</si>
  <si>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</si>
  <si>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</si>
  <si>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</si>
  <si>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</si>
  <si>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</si>
  <si>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</si>
  <si>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</si>
  <si>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</si>
  <si>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</si>
  <si>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</si>
  <si>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</si>
  <si>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</si>
  <si>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</si>
  <si>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</si>
  <si>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</si>
  <si>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</si>
  <si>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</si>
  <si>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</si>
  <si>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</si>
  <si>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</si>
  <si>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</si>
  <si>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</si>
  <si>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</si>
  <si>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</si>
  <si>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</si>
  <si>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</si>
  <si>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</si>
  <si>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</si>
  <si>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</si>
  <si>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</si>
  <si>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</si>
  <si>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</si>
  <si>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</si>
  <si>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</si>
  <si>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</si>
  <si>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</si>
  <si>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</si>
  <si>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</si>
  <si>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</si>
  <si>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</si>
  <si>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</si>
  <si>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</si>
  <si>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</si>
  <si>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</si>
  <si>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</si>
  <si>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</si>
  <si>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</si>
  <si>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</si>
  <si>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</si>
  <si>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</si>
  <si>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</si>
  <si>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</si>
  <si>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</si>
  <si>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</si>
  <si>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</si>
  <si>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</si>
  <si>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</si>
  <si>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</si>
  <si>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</si>
  <si>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</si>
  <si>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</si>
  <si>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</si>
  <si>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</si>
  <si>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</si>
  <si>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</si>
  <si>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</si>
  <si>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</si>
  <si>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</si>
  <si>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</si>
  <si>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</si>
  <si>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</si>
  <si>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</si>
  <si>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</si>
  <si>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</si>
  <si>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</si>
  <si>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</si>
  <si>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</si>
  <si>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</si>
  <si>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</si>
  <si>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</si>
  <si>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</si>
  <si>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</si>
  <si>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</si>
  <si>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</si>
  <si>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</si>
  <si>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</si>
  <si>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</si>
  <si>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</si>
  <si>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</si>
  <si>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</si>
  <si>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</si>
  <si>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</si>
  <si>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</si>
  <si>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</si>
  <si>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</si>
  <si>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</si>
  <si>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</si>
  <si>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</si>
  <si>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</si>
  <si>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</si>
  <si>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</si>
  <si>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</si>
  <si>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</si>
  <si>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</si>
  <si>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</si>
  <si>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</si>
  <si>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</si>
  <si>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</si>
  <si>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</si>
  <si>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</si>
  <si>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</si>
  <si>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</si>
  <si>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</si>
  <si>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</si>
  <si>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</si>
  <si>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</si>
  <si>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</si>
  <si>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</si>
  <si>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</si>
  <si>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</si>
  <si>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</si>
  <si>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</si>
  <si>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</si>
  <si>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</si>
  <si>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</si>
  <si>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</si>
  <si>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</si>
  <si>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</si>
  <si>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</si>
  <si>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</si>
  <si>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</si>
  <si>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</si>
  <si>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</si>
  <si>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</si>
  <si>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</si>
  <si>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</si>
  <si>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</si>
  <si>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</si>
  <si>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</si>
  <si>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</si>
  <si>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</si>
  <si>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</si>
  <si>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</si>
  <si>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</si>
  <si>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</si>
  <si>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</si>
  <si>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</si>
  <si>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</si>
  <si>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</si>
  <si>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</si>
  <si>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</si>
  <si>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</si>
  <si>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</si>
  <si>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</si>
  <si>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</si>
  <si>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</si>
  <si>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</si>
  <si>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</si>
  <si>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</si>
  <si>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</si>
  <si>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</si>
  <si>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</si>
  <si>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</si>
  <si>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</si>
  <si>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</si>
  <si>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</si>
  <si>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</si>
  <si>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</si>
  <si>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</si>
  <si>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</si>
  <si>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</si>
  <si>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</si>
  <si>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</si>
  <si>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</si>
  <si>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</si>
  <si>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</si>
  <si>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</si>
  <si>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</si>
  <si>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</si>
  <si>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</si>
  <si>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</si>
  <si>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</si>
  <si>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</si>
  <si>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</si>
  <si>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</si>
  <si>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</si>
  <si>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</si>
  <si>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</si>
  <si>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</si>
  <si>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</si>
  <si>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</si>
  <si>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</si>
  <si>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</si>
  <si>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</si>
  <si>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</si>
  <si>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</si>
  <si>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</si>
  <si>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</si>
  <si>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</si>
  <si>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</si>
  <si>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</si>
  <si>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</si>
  <si>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</si>
  <si>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</si>
  <si>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</si>
  <si>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</si>
  <si>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</si>
  <si>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</si>
  <si>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</si>
  <si>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</si>
  <si>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</si>
  <si>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</si>
  <si>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</si>
  <si>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</si>
  <si>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</si>
  <si>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</si>
  <si>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</si>
  <si>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</si>
  <si>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</si>
  <si>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</si>
  <si>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</si>
  <si>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</si>
  <si>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</si>
  <si>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</si>
  <si>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</si>
  <si>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</si>
  <si>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</si>
  <si>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</si>
  <si>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</si>
  <si>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</si>
  <si>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</si>
  <si>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</si>
  <si>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</si>
  <si>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</si>
  <si>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</si>
  <si>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</si>
  <si>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</si>
  <si>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</si>
  <si>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</si>
  <si>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</si>
  <si>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</si>
  <si>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</si>
  <si>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</si>
  <si>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</si>
  <si>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</si>
  <si>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</si>
  <si>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</si>
  <si>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</si>
  <si>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</si>
  <si>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</si>
  <si>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</si>
  <si>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</si>
  <si>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</si>
  <si>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</si>
  <si>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</si>
  <si>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</si>
  <si>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</si>
  <si>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</si>
  <si>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</si>
  <si>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</si>
  <si>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</si>
  <si>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</si>
  <si>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</si>
  <si>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</si>
  <si>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</si>
  <si>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</si>
  <si>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</si>
  <si>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</si>
  <si>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</si>
  <si>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</si>
  <si>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</si>
  <si>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</si>
  <si>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</si>
  <si>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</si>
  <si>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</si>
  <si>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</si>
  <si>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</si>
  <si>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</si>
  <si>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</si>
  <si>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</si>
  <si>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</si>
  <si>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</si>
  <si>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</si>
  <si>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</si>
  <si>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</si>
  <si>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</si>
  <si>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</si>
  <si>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</si>
  <si>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</si>
  <si>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</si>
  <si>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</si>
  <si>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</si>
  <si>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</si>
  <si>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</si>
  <si>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</si>
  <si>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</si>
  <si>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</si>
  <si>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</si>
  <si>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</si>
  <si>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</si>
  <si>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</si>
  <si>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</si>
  <si>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</si>
  <si>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</si>
  <si>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</si>
  <si>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</si>
  <si>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</si>
  <si>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</si>
  <si>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</si>
  <si>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</si>
  <si>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</si>
  <si>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</si>
  <si>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</si>
  <si>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</si>
  <si>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</si>
  <si>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</si>
  <si>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</si>
  <si>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</si>
  <si>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</si>
  <si>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</si>
  <si>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</si>
  <si>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</si>
  <si>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</si>
  <si>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</si>
  <si>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</si>
  <si>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</si>
  <si>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</si>
  <si>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</si>
  <si>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</si>
  <si>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</si>
  <si>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</si>
  <si>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</si>
  <si>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</si>
  <si>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</si>
  <si>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</si>
  <si>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</si>
  <si>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</si>
  <si>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</si>
  <si>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</si>
  <si>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</si>
  <si>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</si>
  <si>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</si>
  <si>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</si>
  <si>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</si>
  <si>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</si>
  <si>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</si>
  <si>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</si>
  <si>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</si>
  <si>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</si>
  <si>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</si>
  <si>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</si>
  <si>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</si>
  <si>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</si>
  <si>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</si>
  <si>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</si>
  <si>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</si>
  <si>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</si>
  <si>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</si>
  <si>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</si>
  <si>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</si>
  <si>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</si>
  <si>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</si>
  <si>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</si>
  <si>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</si>
  <si>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</si>
  <si>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</si>
  <si>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</si>
  <si>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</si>
  <si>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</si>
  <si>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</si>
  <si>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</si>
  <si>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</si>
  <si>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</si>
  <si>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</si>
  <si>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</si>
  <si>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</si>
  <si>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</si>
  <si>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</si>
  <si>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</si>
  <si>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</si>
  <si>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</si>
  <si>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</si>
  <si>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</si>
  <si>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</si>
  <si>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</si>
  <si>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</si>
  <si>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</si>
  <si>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</si>
  <si>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</si>
  <si>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</si>
  <si>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</si>
  <si>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</si>
  <si>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</si>
  <si>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</si>
  <si>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</si>
  <si>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</si>
  <si>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</si>
  <si>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</si>
  <si>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</si>
  <si>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</si>
  <si>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</si>
  <si>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</si>
  <si>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</si>
  <si>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</si>
  <si>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</si>
  <si>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</si>
  <si>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</si>
  <si>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</si>
  <si>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</si>
  <si>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</si>
  <si>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</si>
  <si>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</si>
  <si>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</si>
  <si>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</si>
  <si>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</si>
  <si>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</si>
  <si>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</si>
  <si>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</si>
  <si>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</si>
  <si>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</si>
  <si>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</si>
  <si>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</si>
  <si>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</si>
  <si>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</si>
  <si>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</si>
  <si>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</si>
  <si>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</si>
  <si>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</si>
  <si>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</si>
  <si>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</si>
  <si>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</si>
  <si>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</si>
  <si>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</si>
  <si>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</si>
  <si>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</si>
  <si>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</si>
  <si>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</si>
  <si>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</si>
  <si>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</si>
  <si>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</si>
  <si>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</si>
  <si>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</si>
  <si>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</si>
  <si>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</si>
  <si>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</si>
  <si>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</si>
  <si>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</si>
  <si>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</si>
  <si>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</si>
  <si>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</si>
  <si>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</si>
  <si>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</si>
  <si>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</si>
  <si>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</si>
  <si>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</si>
  <si>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</si>
  <si>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</si>
  <si>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</si>
  <si>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</si>
  <si>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</si>
  <si>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</si>
  <si>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</si>
  <si>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</si>
  <si>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</si>
  <si>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</si>
  <si>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</si>
  <si>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</si>
  <si>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</si>
  <si>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</si>
  <si>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</si>
  <si>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</si>
  <si>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</si>
  <si>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</si>
  <si>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</si>
  <si>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</si>
  <si>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</si>
  <si>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</si>
  <si>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</si>
  <si>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</si>
  <si>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</si>
  <si>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</si>
  <si>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</si>
  <si>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</si>
  <si>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</si>
  <si>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</si>
  <si>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</si>
  <si>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</si>
  <si>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</si>
  <si>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</si>
  <si>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</si>
  <si>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</si>
  <si>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</si>
  <si>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</si>
  <si>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</si>
  <si>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</si>
  <si>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</si>
  <si>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</si>
  <si>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</si>
  <si>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</si>
  <si>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</si>
  <si>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</si>
  <si>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</si>
  <si>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</si>
  <si>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</si>
  <si>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</si>
  <si>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</si>
  <si>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</si>
  <si>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</si>
  <si>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</si>
  <si>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</si>
  <si>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</si>
  <si>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</si>
  <si>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</si>
  <si>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</si>
  <si>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</si>
  <si>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</si>
  <si>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</si>
  <si>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</si>
  <si>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</si>
  <si>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</si>
  <si>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</si>
  <si>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</si>
  <si>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</si>
  <si>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</si>
  <si>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</si>
  <si>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</si>
  <si>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</si>
  <si>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</si>
  <si>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</si>
  <si>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</si>
  <si>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</si>
  <si>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</si>
  <si>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</si>
  <si>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</si>
  <si>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</si>
  <si>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</si>
  <si>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</si>
  <si>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</si>
  <si>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</si>
  <si>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</si>
  <si>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</si>
  <si>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</si>
  <si>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</si>
  <si>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</si>
  <si>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</si>
  <si>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</si>
  <si>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</si>
  <si>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</si>
  <si>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</si>
  <si>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</si>
  <si>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</si>
  <si>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</si>
  <si>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</si>
  <si>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</si>
  <si>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</si>
  <si>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</si>
  <si>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</si>
  <si>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</si>
  <si>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</si>
  <si>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</si>
  <si>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</si>
  <si>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</si>
  <si>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</si>
  <si>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</si>
  <si>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</si>
  <si>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</si>
  <si>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</si>
  <si>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</si>
  <si>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</si>
  <si>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</si>
  <si>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</si>
  <si>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</si>
  <si>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</si>
  <si>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</si>
  <si>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</si>
  <si>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</si>
  <si>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</si>
  <si>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</si>
  <si>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</si>
  <si>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</si>
  <si>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</si>
  <si>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</si>
  <si>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</si>
  <si>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</si>
  <si>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</si>
  <si>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</si>
  <si>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</si>
  <si>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</si>
  <si>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</si>
  <si>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</si>
  <si>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</si>
  <si>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</si>
  <si>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</si>
  <si>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</si>
  <si>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</si>
  <si>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</si>
  <si>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</si>
  <si>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</si>
  <si>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</si>
  <si>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</si>
  <si>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</si>
  <si>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</si>
  <si>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</si>
  <si>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</si>
  <si>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</si>
  <si>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</si>
  <si>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</si>
  <si>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</si>
  <si>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</si>
  <si>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</si>
  <si>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</si>
  <si>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</si>
  <si>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</si>
  <si>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</si>
  <si>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</si>
  <si>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</si>
  <si>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</si>
  <si>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</si>
  <si>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</si>
  <si>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</si>
  <si>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</si>
  <si>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</si>
  <si>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</si>
  <si>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</si>
  <si>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</si>
  <si>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</si>
  <si>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</si>
  <si>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</si>
  <si>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</si>
  <si>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</si>
  <si>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</si>
  <si>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</si>
  <si>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</si>
  <si>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</si>
  <si>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</si>
  <si>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</si>
  <si>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</si>
  <si>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</si>
  <si>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</si>
  <si>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</si>
  <si>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</si>
  <si>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</si>
  <si>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</si>
  <si>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</si>
  <si>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</si>
  <si>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</si>
  <si>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</si>
  <si>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</si>
  <si>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</si>
  <si>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</si>
  <si>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</si>
  <si>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</si>
  <si>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</si>
  <si>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</si>
  <si>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</si>
  <si>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</si>
  <si>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</si>
  <si>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</si>
  <si>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</si>
  <si>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</si>
  <si>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</si>
  <si>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</si>
  <si>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</si>
  <si>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</si>
  <si>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</si>
  <si>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</si>
  <si>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</si>
  <si>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</si>
  <si>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</si>
  <si>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</si>
  <si>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</si>
  <si>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</si>
  <si>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</si>
  <si>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</si>
  <si>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</si>
  <si>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</si>
  <si>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</si>
  <si>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</si>
  <si>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</si>
  <si>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</si>
  <si>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</si>
  <si>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</si>
  <si>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</si>
  <si>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</si>
  <si>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</si>
  <si>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</si>
  <si>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</si>
  <si>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</si>
  <si>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</si>
  <si>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</si>
  <si>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</si>
  <si>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</si>
  <si>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</si>
  <si>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</si>
  <si>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</si>
  <si>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</si>
  <si>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</si>
  <si>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</si>
  <si>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</si>
  <si>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</si>
  <si>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</si>
  <si>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</si>
  <si>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</si>
  <si>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</si>
  <si>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</si>
  <si>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</si>
  <si>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</si>
  <si>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</si>
  <si>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</si>
  <si>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</si>
  <si>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</si>
  <si>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</si>
  <si>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</si>
  <si>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</si>
  <si>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</si>
  <si>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</si>
  <si>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</si>
  <si>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</si>
  <si>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</si>
  <si>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</si>
  <si>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</si>
  <si>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</si>
  <si>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</si>
  <si>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</si>
  <si>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</si>
  <si>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</si>
  <si>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</si>
  <si>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</si>
  <si>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</si>
  <si>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</si>
  <si>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</si>
  <si>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</si>
  <si>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</si>
  <si>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</si>
  <si>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</si>
  <si>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</si>
  <si>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</si>
  <si>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</si>
  <si>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</si>
  <si>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</si>
  <si>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</si>
  <si>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</si>
  <si>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</si>
  <si>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</si>
  <si>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</si>
  <si>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</si>
  <si>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</si>
  <si>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</si>
  <si>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</si>
  <si>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</si>
  <si>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</si>
  <si>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</si>
  <si>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</si>
  <si>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</si>
  <si>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</si>
  <si>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</si>
  <si>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</si>
  <si>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</si>
  <si>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</si>
  <si>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</si>
  <si>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</si>
  <si>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</si>
  <si>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</si>
  <si>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</si>
  <si>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</si>
  <si>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</si>
  <si>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</si>
  <si>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</si>
  <si>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</si>
  <si>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</si>
  <si>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</si>
  <si>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</si>
  <si>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</si>
  <si>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</si>
  <si>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</si>
  <si>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</si>
  <si>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</si>
  <si>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</si>
  <si>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</si>
  <si>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</si>
  <si>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</si>
  <si>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</si>
  <si>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</si>
  <si>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</si>
  <si>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</si>
  <si>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</si>
  <si>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</si>
  <si>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</si>
  <si>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</si>
  <si>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</si>
  <si>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</si>
  <si>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</si>
  <si>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</si>
  <si>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</si>
  <si>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</si>
  <si>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</si>
  <si>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</si>
  <si>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</si>
  <si>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</si>
  <si>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</si>
  <si>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</si>
  <si>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</si>
  <si>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</si>
  <si>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</si>
  <si>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</si>
  <si>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</si>
  <si>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</si>
  <si>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</si>
  <si>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</si>
  <si>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</si>
  <si>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</si>
  <si>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</si>
  <si>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</si>
  <si>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</si>
  <si>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</si>
  <si>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</si>
  <si>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</si>
  <si>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</si>
  <si>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</si>
  <si>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</si>
  <si>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</si>
  <si>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</si>
  <si>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</si>
  <si>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</si>
  <si>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</si>
  <si>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</si>
  <si>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</si>
  <si>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</si>
  <si>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</si>
  <si>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</si>
  <si>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</si>
  <si>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</si>
  <si>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</si>
  <si>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</si>
  <si>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</si>
  <si>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</si>
  <si>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</si>
  <si>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</si>
  <si>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</si>
  <si>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</si>
  <si>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</si>
  <si>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</si>
  <si>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</si>
  <si>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</si>
  <si>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</si>
  <si>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</si>
  <si>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</si>
  <si>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</si>
  <si>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</si>
  <si>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</si>
  <si>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</si>
  <si>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</si>
  <si>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</si>
  <si>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</si>
  <si>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</si>
  <si>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</si>
  <si>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</si>
  <si>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</si>
  <si>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</si>
  <si>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</si>
  <si>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</si>
  <si>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</si>
  <si>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</si>
  <si>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</si>
  <si>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</si>
  <si>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</si>
  <si>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</si>
  <si>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</si>
  <si>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</si>
  <si>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</si>
  <si>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</si>
  <si>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</si>
  <si>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</si>
  <si>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</si>
  <si>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</si>
  <si>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</si>
  <si>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</si>
  <si>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</si>
  <si>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</si>
  <si>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</si>
  <si>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</si>
  <si>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</si>
  <si>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</si>
  <si>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</si>
  <si>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</si>
  <si>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</si>
  <si>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</si>
  <si>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</si>
  <si>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</si>
  <si>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</si>
  <si>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</si>
  <si>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</si>
  <si>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</si>
  <si>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</si>
  <si>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</si>
  <si>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</si>
  <si>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</si>
  <si>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</si>
  <si>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</si>
  <si>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</si>
  <si>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</si>
  <si>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</si>
  <si>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</si>
  <si>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</si>
  <si>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</si>
  <si>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</si>
  <si>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</si>
  <si>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</si>
  <si>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</si>
  <si>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</si>
  <si>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</si>
  <si>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</si>
  <si>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</si>
  <si>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</si>
  <si>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</si>
  <si>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</si>
  <si>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</si>
  <si>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</si>
  <si>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</si>
  <si>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</si>
  <si>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</si>
  <si>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</si>
  <si>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</si>
  <si>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</si>
  <si>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</si>
  <si>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</si>
  <si>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</si>
  <si>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</si>
  <si>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</si>
  <si>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</si>
  <si>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</si>
  <si>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</si>
  <si>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</si>
  <si>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</si>
  <si>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</si>
  <si>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</si>
  <si>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</si>
  <si>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</si>
  <si>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</si>
  <si>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</si>
  <si>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</si>
  <si>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</si>
  <si>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</si>
  <si>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</si>
  <si>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</si>
  <si>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</si>
  <si>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</si>
  <si>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</si>
  <si>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</si>
  <si>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</si>
  <si>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</si>
  <si>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</si>
  <si>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</si>
  <si>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</si>
  <si>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</si>
  <si>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</si>
  <si>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</si>
  <si>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</si>
  <si>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</si>
  <si>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</si>
  <si>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</si>
  <si>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</si>
  <si>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</si>
  <si>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</si>
  <si>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</si>
  <si>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</si>
  <si>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</si>
  <si>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</si>
  <si>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</si>
  <si>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</si>
  <si>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</si>
  <si>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</si>
  <si>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</si>
  <si>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</si>
  <si>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</si>
  <si>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</si>
  <si>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</si>
  <si>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</si>
  <si>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</si>
  <si>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</si>
  <si>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</si>
  <si>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</si>
  <si>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</si>
  <si>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</si>
  <si>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</si>
  <si>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</si>
  <si>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</si>
  <si>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</si>
  <si>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</si>
  <si>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</si>
  <si>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</si>
  <si>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</si>
  <si>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</si>
  <si>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</si>
  <si>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</si>
  <si>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</si>
  <si>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</si>
  <si>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</si>
  <si>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</si>
  <si>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</si>
  <si>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</si>
  <si>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</si>
  <si>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</si>
  <si>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</si>
  <si>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</si>
  <si>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</si>
  <si>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</si>
  <si>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</si>
  <si>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</si>
  <si>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</si>
  <si>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</si>
  <si>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</si>
  <si>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</si>
  <si>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</si>
  <si>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</si>
  <si>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</si>
  <si>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</si>
  <si>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</si>
  <si>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</si>
  <si>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</si>
  <si>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</si>
  <si>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</si>
  <si>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</si>
  <si>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</si>
  <si>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</si>
  <si>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</si>
  <si>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</si>
  <si>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</si>
  <si>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</si>
  <si>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</si>
  <si>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</si>
  <si>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</si>
  <si>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</si>
  <si>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</si>
  <si>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</si>
  <si>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</si>
  <si>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</si>
  <si>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</si>
  <si>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</si>
  <si>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</si>
  <si>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</si>
  <si>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</si>
  <si>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</si>
  <si>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</si>
  <si>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</si>
  <si>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</si>
  <si>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</si>
  <si>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</si>
  <si>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</si>
  <si>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</si>
  <si>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</si>
  <si>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</si>
  <si>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</si>
  <si>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</si>
  <si>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</si>
  <si>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</si>
  <si>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</si>
  <si>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</si>
  <si>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</si>
  <si>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</si>
  <si>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</si>
  <si>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</si>
  <si>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</si>
  <si>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</si>
  <si>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</si>
  <si>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</si>
  <si>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</si>
  <si>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</si>
  <si>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</si>
  <si>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</si>
  <si>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</si>
  <si>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</si>
  <si>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</si>
  <si>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</si>
  <si>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</si>
  <si>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</si>
  <si>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</si>
  <si>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</si>
  <si>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</si>
  <si>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</si>
  <si>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</si>
  <si>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</si>
  <si>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</si>
  <si>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</si>
  <si>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</si>
  <si>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</si>
  <si>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</si>
  <si>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</si>
  <si>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</si>
  <si>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</si>
  <si>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</si>
  <si>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</si>
  <si>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</si>
  <si>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</si>
  <si>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</si>
  <si>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</si>
  <si>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</si>
  <si>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</si>
  <si>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</si>
  <si>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</si>
  <si>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</si>
  <si>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</si>
  <si>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</si>
  <si>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</si>
  <si>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</si>
  <si>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</si>
  <si>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</si>
  <si>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</si>
  <si>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</si>
  <si>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</si>
  <si>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</si>
  <si>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</si>
  <si>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</si>
  <si>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</si>
  <si>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</si>
  <si>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</si>
  <si>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</si>
  <si>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</si>
  <si>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</si>
  <si>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</si>
  <si>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</si>
  <si>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</si>
  <si>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</si>
  <si>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</si>
  <si>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</si>
  <si>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</si>
  <si>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</si>
  <si>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</si>
  <si>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</si>
  <si>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</si>
  <si>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</si>
  <si>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</si>
  <si>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</si>
  <si>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</si>
  <si>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</si>
  <si>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</si>
  <si>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</si>
  <si>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</si>
  <si>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</si>
  <si>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</si>
  <si>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</si>
  <si>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</si>
  <si>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</si>
  <si>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</si>
  <si>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</si>
  <si>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</si>
  <si>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</si>
  <si>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</si>
  <si>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</si>
  <si>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</si>
  <si>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</si>
  <si>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</si>
  <si>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</si>
  <si>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</si>
  <si>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</si>
  <si>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</si>
  <si>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</si>
  <si>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</si>
  <si>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</si>
  <si>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</si>
  <si>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</si>
  <si>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</si>
  <si>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</si>
  <si>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</si>
  <si>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</si>
  <si>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</si>
  <si>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</si>
  <si>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</si>
  <si>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</si>
  <si>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</si>
  <si>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</si>
  <si>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</si>
  <si>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</si>
  <si>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</si>
  <si>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</si>
  <si>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</si>
  <si>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</si>
  <si>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</si>
  <si>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</si>
  <si>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</si>
  <si>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</si>
  <si>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</si>
  <si>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</si>
  <si>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</si>
  <si>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</si>
  <si>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</si>
  <si>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</si>
  <si>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</si>
  <si>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</si>
  <si>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</si>
  <si>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</si>
  <si>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</si>
  <si>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</si>
  <si>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</si>
  <si>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</si>
  <si>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</si>
  <si>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</si>
  <si>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</si>
  <si>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</si>
  <si>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</si>
  <si>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</si>
  <si>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</si>
  <si>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</si>
  <si>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</si>
  <si>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</si>
  <si>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</si>
  <si>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</si>
  <si>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</si>
  <si>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</si>
  <si>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</si>
  <si>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</si>
  <si>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</si>
  <si>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</si>
  <si>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</si>
  <si>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</si>
  <si>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</si>
  <si>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</si>
  <si>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</si>
  <si>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</si>
  <si>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</si>
  <si>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</si>
  <si>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</si>
  <si>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</si>
  <si>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</si>
  <si>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</si>
  <si>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</si>
  <si>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</si>
  <si>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</si>
  <si>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</si>
  <si>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</si>
  <si>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</si>
  <si>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</si>
  <si>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</si>
  <si>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</si>
  <si>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</si>
  <si>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</si>
  <si>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</si>
  <si>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</si>
  <si>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</si>
  <si>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</si>
  <si>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</si>
  <si>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</si>
  <si>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</si>
  <si>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Radiall</t>
  </si>
  <si>
    <t>VAT registration FR 54 552 124 984</t>
  </si>
  <si>
    <t>RADIALL SA</t>
  </si>
  <si>
    <t>25 Rue Madeleine VIONNET 93300 AUBERVILLIERS, France</t>
  </si>
  <si>
    <t xml:space="preserve">Sylvie Lefloch-Dubois      
</t>
  </si>
  <si>
    <t>infoenv@radiall.com</t>
  </si>
  <si>
    <t>(+33)4 7650 0057</t>
  </si>
  <si>
    <t xml:space="preserve">Environmental Compliance Manager      
</t>
  </si>
  <si>
    <t>sylvie.lefloch-dubois@radiall.com</t>
  </si>
  <si>
    <t>Radiall is currently working with his supply chain to ban smelters located in Russian Federation.
Based on our Due Diligence, we have determined that certain smelters in our suppliers' Extended Minerals responses include references to Cobalt from the covered countries. The COBALT smelters include CID003721 and  Chambishi Metals PLC : Radiall is currently working with his supply chain to get further information and RMAP audit status for these smelters
Based on our Due Diligence, Radiall is currenly working with his supply chain to get further information and RMAP audit status for the smelters located in CAHRAs countries.</t>
  </si>
  <si>
    <t>Still in progress for some suppliers (26 %)</t>
  </si>
  <si>
    <t>In progress, Cobalt and Mica not regulated yet</t>
  </si>
  <si>
    <t>Extended Mineral Reporting Template version 1.2 and additionnal letter :
https://www.radiall.com/about/sustainability/other-regulations
Corporate Social Responsability Booklet :
https://www.radiall.com/media/wysiwyg/Documents/CSR_Booklet_WEB.pdf</t>
  </si>
  <si>
    <t>Partially</t>
  </si>
  <si>
    <t xml:space="preserve">New specific survey campaign   
</t>
  </si>
  <si>
    <t>CID001798</t>
  </si>
  <si>
    <t>Sumitomo Metal Mining Co., Ltd.</t>
  </si>
  <si>
    <t>Minato-Ku</t>
  </si>
  <si>
    <t>CID003116</t>
  </si>
  <si>
    <t>Guangdong Hanhe Non-Ferrous Metal Co., Ltd</t>
  </si>
  <si>
    <t>China</t>
  </si>
  <si>
    <t>Chaozhou</t>
  </si>
  <si>
    <t>Guangdong</t>
  </si>
  <si>
    <t>La Compagnie de Traitement des Rejets de Kingamyambo S.A.</t>
  </si>
  <si>
    <t>CID003282</t>
  </si>
  <si>
    <t>Coral Bay Nickel Corp.</t>
  </si>
  <si>
    <t>Philippines</t>
  </si>
  <si>
    <t>CID003283</t>
  </si>
  <si>
    <t>Taganito HPAL Nickel Corp.</t>
  </si>
  <si>
    <t>South Province</t>
  </si>
  <si>
    <t>CID003721</t>
  </si>
  <si>
    <t>Katanga Mining</t>
  </si>
  <si>
    <t>Democratic Republic of the Congo</t>
  </si>
  <si>
    <t>Anhui Hanrui New Materials Co., Ltd.</t>
  </si>
  <si>
    <t>CTT Guemassa</t>
  </si>
  <si>
    <t>Haouz-Tensift</t>
  </si>
  <si>
    <t>Chambishi Metals PLC</t>
  </si>
  <si>
    <t>Kitwe</t>
  </si>
  <si>
    <t>Radiall requires its direct suppliers to be DRC conflict free and to ban high risk and non-conformant smelters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</si>
</sst>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060">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168" fontId="14" fillId="0" borderId="0" applyFont="0" applyFill="0" applyBorder="0" applyAlignment="0" applyProtection="0"/>
    <xf numFmtId="41"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172"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6"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6"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0" fontId="5" fillId="0" borderId="0"/>
    <xf numFmtId="0" fontId="83" fillId="0" borderId="0"/>
    <xf numFmtId="0" fontId="83" fillId="0" borderId="0"/>
    <xf numFmtId="17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70" fontId="5" fillId="0" borderId="0"/>
    <xf numFmtId="0" fontId="11" fillId="0" borderId="0"/>
    <xf numFmtId="170" fontId="83" fillId="0" borderId="0"/>
    <xf numFmtId="0" fontId="6" fillId="0" borderId="0"/>
    <xf numFmtId="0" fontId="6" fillId="0" borderId="0"/>
    <xf numFmtId="170" fontId="11" fillId="0" borderId="0"/>
    <xf numFmtId="0" fontId="6" fillId="0" borderId="0"/>
    <xf numFmtId="0" fontId="11" fillId="0" borderId="0"/>
    <xf numFmtId="0" fontId="6" fillId="0" borderId="0"/>
    <xf numFmtId="0" fontId="67" fillId="0" borderId="0">
      <alignment vertical="center"/>
    </xf>
    <xf numFmtId="170"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70" fontId="5" fillId="0" borderId="0"/>
    <xf numFmtId="170"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0" fontId="14" fillId="0" borderId="0"/>
    <xf numFmtId="0" fontId="83" fillId="0" borderId="0"/>
    <xf numFmtId="0" fontId="83" fillId="0" borderId="0"/>
    <xf numFmtId="0" fontId="83" fillId="0" borderId="0"/>
    <xf numFmtId="170"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6" fillId="0" borderId="0" applyNumberForma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10">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3"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70"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70" fontId="8"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70"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0" fillId="45" borderId="18" xfId="0" applyFill="1" applyBorder="1" applyAlignment="1" applyProtection="1">
      <alignment horizontal="left" vertical="center" wrapText="1"/>
      <protection locked="0"/>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71" fontId="18" fillId="45" borderId="31" xfId="0" applyNumberFormat="1" applyFont="1" applyFill="1" applyBorder="1" applyAlignment="1" applyProtection="1">
      <alignment horizontal="center" wrapText="1"/>
      <protection locked="0"/>
    </xf>
    <xf numFmtId="171"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9" fontId="15" fillId="45" borderId="56" xfId="0" applyNumberFormat="1" applyFont="1" applyFill="1" applyBorder="1" applyAlignment="1" applyProtection="1">
      <alignment horizontal="left" vertical="center" wrapText="1"/>
      <protection locked="0"/>
    </xf>
    <xf numFmtId="49" fontId="116" fillId="45" borderId="56" xfId="829" applyNumberForma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060">
    <cellStyle name="20 % - Accent1" xfId="688" builtinId="30" customBuiltin="1"/>
    <cellStyle name="20 % - Accent1 2" xfId="924"/>
    <cellStyle name="20 % - Accent2" xfId="692" builtinId="34" customBuiltin="1"/>
    <cellStyle name="20 % - Accent2 2" xfId="927"/>
    <cellStyle name="20 % - Accent3" xfId="696" builtinId="38" customBuiltin="1"/>
    <cellStyle name="20 % - Accent3 2" xfId="930"/>
    <cellStyle name="20 % - Accent4" xfId="700" builtinId="42" customBuiltin="1"/>
    <cellStyle name="20 % - Accent4 2" xfId="933"/>
    <cellStyle name="20 % - Accent5" xfId="704" builtinId="46" customBuiltin="1"/>
    <cellStyle name="20 % - Accent5 2" xfId="936"/>
    <cellStyle name="20 % - Accent6" xfId="708" builtinId="50" customBuiltin="1"/>
    <cellStyle name="20 % - Accent6 2" xfId="939"/>
    <cellStyle name="20% - Accent1 2" xfId="6"/>
    <cellStyle name="20% - Accent1 2 2" xfId="597"/>
    <cellStyle name="20% - Accent1 2 2 2" xfId="760"/>
    <cellStyle name="20% - Accent1 2 2 2 2" xfId="991"/>
    <cellStyle name="20% - Accent1 2 2 3" xfId="877"/>
    <cellStyle name="20% - Accent1 2 3" xfId="713"/>
    <cellStyle name="20% - Accent1 2 3 2" xfId="944"/>
    <cellStyle name="20% - Accent1 2 4" xfId="830"/>
    <cellStyle name="20% - Accent1 3" xfId="807"/>
    <cellStyle name="20% - Accent1 3 2" xfId="1038"/>
    <cellStyle name="20% - Accent2 2" xfId="7"/>
    <cellStyle name="20% - Accent2 2 2" xfId="598"/>
    <cellStyle name="20% - Accent2 2 2 2" xfId="761"/>
    <cellStyle name="20% - Accent2 2 2 2 2" xfId="992"/>
    <cellStyle name="20% - Accent2 2 2 3" xfId="878"/>
    <cellStyle name="20% - Accent2 2 3" xfId="714"/>
    <cellStyle name="20% - Accent2 2 3 2" xfId="945"/>
    <cellStyle name="20% - Accent2 2 4" xfId="831"/>
    <cellStyle name="20% - Accent2 3" xfId="810"/>
    <cellStyle name="20% - Accent2 3 2" xfId="1041"/>
    <cellStyle name="20% - Accent3 2" xfId="8"/>
    <cellStyle name="20% - Accent3 2 2" xfId="599"/>
    <cellStyle name="20% - Accent3 2 2 2" xfId="762"/>
    <cellStyle name="20% - Accent3 2 2 2 2" xfId="993"/>
    <cellStyle name="20% - Accent3 2 2 3" xfId="879"/>
    <cellStyle name="20% - Accent3 2 3" xfId="715"/>
    <cellStyle name="20% - Accent3 2 3 2" xfId="946"/>
    <cellStyle name="20% - Accent3 2 4" xfId="832"/>
    <cellStyle name="20% - Accent3 3" xfId="813"/>
    <cellStyle name="20% - Accent3 3 2" xfId="1044"/>
    <cellStyle name="20% - Accent4 2" xfId="9"/>
    <cellStyle name="20% - Accent4 2 2" xfId="600"/>
    <cellStyle name="20% - Accent4 2 2 2" xfId="763"/>
    <cellStyle name="20% - Accent4 2 2 2 2" xfId="994"/>
    <cellStyle name="20% - Accent4 2 2 3" xfId="880"/>
    <cellStyle name="20% - Accent4 2 3" xfId="716"/>
    <cellStyle name="20% - Accent4 2 3 2" xfId="947"/>
    <cellStyle name="20% - Accent4 2 4" xfId="833"/>
    <cellStyle name="20% - Accent4 3" xfId="816"/>
    <cellStyle name="20% - Accent4 3 2" xfId="1047"/>
    <cellStyle name="20% - Accent5 2" xfId="10"/>
    <cellStyle name="20% - Accent5 2 2" xfId="601"/>
    <cellStyle name="20% - Accent5 2 2 2" xfId="764"/>
    <cellStyle name="20% - Accent5 2 2 2 2" xfId="995"/>
    <cellStyle name="20% - Accent5 2 2 3" xfId="881"/>
    <cellStyle name="20% - Accent5 2 3" xfId="717"/>
    <cellStyle name="20% - Accent5 2 3 2" xfId="948"/>
    <cellStyle name="20% - Accent5 2 4" xfId="834"/>
    <cellStyle name="20% - Accent5 3" xfId="819"/>
    <cellStyle name="20% - Accent5 3 2" xfId="1050"/>
    <cellStyle name="20% - Accent6 2" xfId="11"/>
    <cellStyle name="20% - Accent6 2 2" xfId="602"/>
    <cellStyle name="20% - Accent6 2 2 2" xfId="765"/>
    <cellStyle name="20% - Accent6 2 2 2 2" xfId="996"/>
    <cellStyle name="20% - Accent6 2 2 3" xfId="882"/>
    <cellStyle name="20% - Accent6 2 3" xfId="718"/>
    <cellStyle name="20% - Accent6 2 3 2" xfId="949"/>
    <cellStyle name="20% - Accent6 2 4" xfId="835"/>
    <cellStyle name="20% - Accent6 3" xfId="822"/>
    <cellStyle name="20% - Accent6 3 2" xfId="1053"/>
    <cellStyle name="40 % - Accent1" xfId="689" builtinId="31" customBuiltin="1"/>
    <cellStyle name="40 % - Accent1 2" xfId="925"/>
    <cellStyle name="40 % - Accent2" xfId="693" builtinId="35" customBuiltin="1"/>
    <cellStyle name="40 % - Accent2 2" xfId="928"/>
    <cellStyle name="40 % - Accent3" xfId="697" builtinId="39" customBuiltin="1"/>
    <cellStyle name="40 % - Accent3 2" xfId="931"/>
    <cellStyle name="40 % - Accent4" xfId="701" builtinId="43" customBuiltin="1"/>
    <cellStyle name="40 % - Accent4 2" xfId="934"/>
    <cellStyle name="40 % - Accent5" xfId="705" builtinId="47" customBuiltin="1"/>
    <cellStyle name="40 % - Accent5 2" xfId="937"/>
    <cellStyle name="40 % - Accent6" xfId="709" builtinId="51" customBuiltin="1"/>
    <cellStyle name="40 % - Accent6 2" xfId="940"/>
    <cellStyle name="40% - Accent1 2" xfId="12"/>
    <cellStyle name="40% - Accent1 2 2" xfId="603"/>
    <cellStyle name="40% - Accent1 2 2 2" xfId="766"/>
    <cellStyle name="40% - Accent1 2 2 2 2" xfId="997"/>
    <cellStyle name="40% - Accent1 2 2 3" xfId="883"/>
    <cellStyle name="40% - Accent1 2 3" xfId="719"/>
    <cellStyle name="40% - Accent1 2 3 2" xfId="950"/>
    <cellStyle name="40% - Accent1 2 4" xfId="836"/>
    <cellStyle name="40% - Accent1 3" xfId="808"/>
    <cellStyle name="40% - Accent1 3 2" xfId="1039"/>
    <cellStyle name="40% - Accent2 2" xfId="13"/>
    <cellStyle name="40% - Accent2 2 2" xfId="604"/>
    <cellStyle name="40% - Accent2 2 2 2" xfId="767"/>
    <cellStyle name="40% - Accent2 2 2 2 2" xfId="998"/>
    <cellStyle name="40% - Accent2 2 2 3" xfId="884"/>
    <cellStyle name="40% - Accent2 2 3" xfId="720"/>
    <cellStyle name="40% - Accent2 2 3 2" xfId="951"/>
    <cellStyle name="40% - Accent2 2 4" xfId="837"/>
    <cellStyle name="40% - Accent2 3" xfId="811"/>
    <cellStyle name="40% - Accent2 3 2" xfId="1042"/>
    <cellStyle name="40% - Accent3 2" xfId="14"/>
    <cellStyle name="40% - Accent3 2 2" xfId="605"/>
    <cellStyle name="40% - Accent3 2 2 2" xfId="768"/>
    <cellStyle name="40% - Accent3 2 2 2 2" xfId="999"/>
    <cellStyle name="40% - Accent3 2 2 3" xfId="885"/>
    <cellStyle name="40% - Accent3 2 3" xfId="721"/>
    <cellStyle name="40% - Accent3 2 3 2" xfId="952"/>
    <cellStyle name="40% - Accent3 2 4" xfId="838"/>
    <cellStyle name="40% - Accent3 3" xfId="814"/>
    <cellStyle name="40% - Accent3 3 2" xfId="1045"/>
    <cellStyle name="40% - Accent4 2" xfId="15"/>
    <cellStyle name="40% - Accent4 2 2" xfId="606"/>
    <cellStyle name="40% - Accent4 2 2 2" xfId="769"/>
    <cellStyle name="40% - Accent4 2 2 2 2" xfId="1000"/>
    <cellStyle name="40% - Accent4 2 2 3" xfId="886"/>
    <cellStyle name="40% - Accent4 2 3" xfId="722"/>
    <cellStyle name="40% - Accent4 2 3 2" xfId="953"/>
    <cellStyle name="40% - Accent4 2 4" xfId="839"/>
    <cellStyle name="40% - Accent4 3" xfId="817"/>
    <cellStyle name="40% - Accent4 3 2" xfId="1048"/>
    <cellStyle name="40% - Accent5 2" xfId="16"/>
    <cellStyle name="40% - Accent5 2 2" xfId="607"/>
    <cellStyle name="40% - Accent5 2 2 2" xfId="770"/>
    <cellStyle name="40% - Accent5 2 2 2 2" xfId="1001"/>
    <cellStyle name="40% - Accent5 2 2 3" xfId="887"/>
    <cellStyle name="40% - Accent5 2 3" xfId="723"/>
    <cellStyle name="40% - Accent5 2 3 2" xfId="954"/>
    <cellStyle name="40% - Accent5 2 4" xfId="840"/>
    <cellStyle name="40% - Accent5 3" xfId="820"/>
    <cellStyle name="40% - Accent5 3 2" xfId="1051"/>
    <cellStyle name="40% - Accent6 2" xfId="17"/>
    <cellStyle name="40% - Accent6 2 2" xfId="608"/>
    <cellStyle name="40% - Accent6 2 2 2" xfId="771"/>
    <cellStyle name="40% - Accent6 2 2 2 2" xfId="1002"/>
    <cellStyle name="40% - Accent6 2 2 3" xfId="888"/>
    <cellStyle name="40% - Accent6 2 3" xfId="724"/>
    <cellStyle name="40% - Accent6 2 3 2" xfId="955"/>
    <cellStyle name="40% - Accent6 2 4" xfId="841"/>
    <cellStyle name="40% - Accent6 3" xfId="823"/>
    <cellStyle name="40% - Accent6 3 2" xfId="1054"/>
    <cellStyle name="60 % - Accent1" xfId="690" builtinId="32" customBuiltin="1"/>
    <cellStyle name="60 % - Accent1 2" xfId="926"/>
    <cellStyle name="60 % - Accent2" xfId="694" builtinId="36" customBuiltin="1"/>
    <cellStyle name="60 % - Accent2 2" xfId="929"/>
    <cellStyle name="60 % - Accent3" xfId="698" builtinId="40" customBuiltin="1"/>
    <cellStyle name="60 % - Accent3 2" xfId="932"/>
    <cellStyle name="60 % - Accent4" xfId="702" builtinId="44" customBuiltin="1"/>
    <cellStyle name="60 % - Accent4 2" xfId="935"/>
    <cellStyle name="60 % - Accent5" xfId="706" builtinId="48" customBuiltin="1"/>
    <cellStyle name="60 % - Accent5 2" xfId="938"/>
    <cellStyle name="60 % - Accent6" xfId="710" builtinId="52" customBuiltin="1"/>
    <cellStyle name="60 % - Accent6 2" xfId="941"/>
    <cellStyle name="60% - Accent1 2" xfId="18"/>
    <cellStyle name="60% - Accent1 2 2" xfId="609"/>
    <cellStyle name="60% - Accent1 3" xfId="809"/>
    <cellStyle name="60% - Accent1 3 2" xfId="1040"/>
    <cellStyle name="60% - Accent2 2" xfId="19"/>
    <cellStyle name="60% - Accent2 2 2" xfId="610"/>
    <cellStyle name="60% - Accent2 3" xfId="812"/>
    <cellStyle name="60% - Accent2 3 2" xfId="1043"/>
    <cellStyle name="60% - Accent3 2" xfId="20"/>
    <cellStyle name="60% - Accent3 2 2" xfId="611"/>
    <cellStyle name="60% - Accent3 3" xfId="815"/>
    <cellStyle name="60% - Accent3 3 2" xfId="1046"/>
    <cellStyle name="60% - Accent4 2" xfId="21"/>
    <cellStyle name="60% - Accent4 2 2" xfId="612"/>
    <cellStyle name="60% - Accent4 3" xfId="818"/>
    <cellStyle name="60% - Accent4 3 2" xfId="1049"/>
    <cellStyle name="60% - Accent5 2" xfId="22"/>
    <cellStyle name="60% - Accent5 2 2" xfId="613"/>
    <cellStyle name="60% - Accent5 3" xfId="821"/>
    <cellStyle name="60% - Accent5 3 2" xfId="1052"/>
    <cellStyle name="60% - Accent6 2" xfId="23"/>
    <cellStyle name="60% - Accent6 2 2" xfId="614"/>
    <cellStyle name="60% - Accent6 3" xfId="824"/>
    <cellStyle name="60% - Accent6 3 2" xfId="1055"/>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Avertissement" xfId="684" builtinId="11" customBuiltin="1"/>
    <cellStyle name="Bad 2" xfId="30"/>
    <cellStyle name="Bad 2 2" xfId="621"/>
    <cellStyle name="Bad 3" xfId="31"/>
    <cellStyle name="Bad 3 2" xfId="622"/>
    <cellStyle name="Calcul" xfId="681" builtinId="22" customBuiltin="1"/>
    <cellStyle name="Calculation 2" xfId="32"/>
    <cellStyle name="Calculation 2 2" xfId="623"/>
    <cellStyle name="Cellule liée" xfId="682" builtinId="24"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9" builtinId="20" customBuiltin="1"/>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Insatisfaisant" xfId="677" builtinId="27" customBuiltin="1"/>
    <cellStyle name="Lien hypertexte" xfId="829" builtinId="8"/>
    <cellStyle name="Linked Cell 2" xfId="501"/>
    <cellStyle name="Neutral 2" xfId="502"/>
    <cellStyle name="Neutral 2 2" xfId="634"/>
    <cellStyle name="Neutre" xfId="678" builtinId="28" customBuiltin="1"/>
    <cellStyle name="Normal" xfId="0" builtinId="0"/>
    <cellStyle name="Normal 10" xfId="503"/>
    <cellStyle name="Normal 100" xfId="504"/>
    <cellStyle name="Normal 118" xfId="505"/>
    <cellStyle name="Normal 12" xfId="506"/>
    <cellStyle name="Normal 13" xfId="507"/>
    <cellStyle name="Normal 13 10" xfId="842"/>
    <cellStyle name="Normal 13 2" xfId="508"/>
    <cellStyle name="Normal 13 2 2" xfId="509"/>
    <cellStyle name="Normal 13 2 2 2" xfId="510"/>
    <cellStyle name="Normal 13 2 2 2 2" xfId="511"/>
    <cellStyle name="Normal 13 2 2 2 2 2" xfId="639"/>
    <cellStyle name="Normal 13 2 2 2 2 2 2" xfId="776"/>
    <cellStyle name="Normal 13 2 2 2 2 2 2 2" xfId="1007"/>
    <cellStyle name="Normal 13 2 2 2 2 2 3" xfId="893"/>
    <cellStyle name="Normal 13 2 2 2 2 3" xfId="729"/>
    <cellStyle name="Normal 13 2 2 2 2 3 2" xfId="960"/>
    <cellStyle name="Normal 13 2 2 2 2 4" xfId="846"/>
    <cellStyle name="Normal 13 2 2 2 3" xfId="512"/>
    <cellStyle name="Normal 13 2 2 2 3 2" xfId="640"/>
    <cellStyle name="Normal 13 2 2 2 3 2 2" xfId="777"/>
    <cellStyle name="Normal 13 2 2 2 3 2 2 2" xfId="1008"/>
    <cellStyle name="Normal 13 2 2 2 3 2 3" xfId="894"/>
    <cellStyle name="Normal 13 2 2 2 3 3" xfId="730"/>
    <cellStyle name="Normal 13 2 2 2 3 3 2" xfId="961"/>
    <cellStyle name="Normal 13 2 2 2 3 4" xfId="847"/>
    <cellStyle name="Normal 13 2 2 2 4" xfId="638"/>
    <cellStyle name="Normal 13 2 2 2 4 2" xfId="775"/>
    <cellStyle name="Normal 13 2 2 2 4 2 2" xfId="1006"/>
    <cellStyle name="Normal 13 2 2 2 4 3" xfId="892"/>
    <cellStyle name="Normal 13 2 2 2 5" xfId="728"/>
    <cellStyle name="Normal 13 2 2 2 5 2" xfId="959"/>
    <cellStyle name="Normal 13 2 2 2 6" xfId="845"/>
    <cellStyle name="Normal 13 2 2 3" xfId="637"/>
    <cellStyle name="Normal 13 2 2 3 2" xfId="774"/>
    <cellStyle name="Normal 13 2 2 3 2 2" xfId="1005"/>
    <cellStyle name="Normal 13 2 2 3 3" xfId="891"/>
    <cellStyle name="Normal 13 2 2 4" xfId="727"/>
    <cellStyle name="Normal 13 2 2 4 2" xfId="958"/>
    <cellStyle name="Normal 13 2 2 5" xfId="844"/>
    <cellStyle name="Normal 13 2 3" xfId="513"/>
    <cellStyle name="Normal 13 2 3 2" xfId="641"/>
    <cellStyle name="Normal 13 2 3 2 2" xfId="778"/>
    <cellStyle name="Normal 13 2 3 2 2 2" xfId="1009"/>
    <cellStyle name="Normal 13 2 3 2 3" xfId="895"/>
    <cellStyle name="Normal 13 2 3 3" xfId="731"/>
    <cellStyle name="Normal 13 2 3 3 2" xfId="962"/>
    <cellStyle name="Normal 13 2 3 4" xfId="848"/>
    <cellStyle name="Normal 13 2 4" xfId="636"/>
    <cellStyle name="Normal 13 2 4 2" xfId="773"/>
    <cellStyle name="Normal 13 2 4 2 2" xfId="1004"/>
    <cellStyle name="Normal 13 2 4 3" xfId="890"/>
    <cellStyle name="Normal 13 2 5" xfId="726"/>
    <cellStyle name="Normal 13 2 5 2" xfId="957"/>
    <cellStyle name="Normal 13 2 6" xfId="843"/>
    <cellStyle name="Normal 13 3" xfId="514"/>
    <cellStyle name="Normal 13 3 2" xfId="515"/>
    <cellStyle name="Normal 13 3 2 2" xfId="643"/>
    <cellStyle name="Normal 13 3 2 2 2" xfId="780"/>
    <cellStyle name="Normal 13 3 2 2 2 2" xfId="1011"/>
    <cellStyle name="Normal 13 3 2 2 3" xfId="897"/>
    <cellStyle name="Normal 13 3 2 3" xfId="733"/>
    <cellStyle name="Normal 13 3 2 3 2" xfId="964"/>
    <cellStyle name="Normal 13 3 2 4" xfId="850"/>
    <cellStyle name="Normal 13 3 3" xfId="642"/>
    <cellStyle name="Normal 13 3 3 2" xfId="779"/>
    <cellStyle name="Normal 13 3 3 2 2" xfId="1010"/>
    <cellStyle name="Normal 13 3 3 3" xfId="896"/>
    <cellStyle name="Normal 13 3 4" xfId="732"/>
    <cellStyle name="Normal 13 3 4 2" xfId="963"/>
    <cellStyle name="Normal 13 3 5" xfId="849"/>
    <cellStyle name="Normal 13 4" xfId="516"/>
    <cellStyle name="Normal 13 4 2" xfId="644"/>
    <cellStyle name="Normal 13 4 2 2" xfId="781"/>
    <cellStyle name="Normal 13 4 2 2 2" xfId="1012"/>
    <cellStyle name="Normal 13 4 2 3" xfId="898"/>
    <cellStyle name="Normal 13 4 3" xfId="734"/>
    <cellStyle name="Normal 13 4 3 2" xfId="965"/>
    <cellStyle name="Normal 13 4 4" xfId="851"/>
    <cellStyle name="Normal 13 5" xfId="635"/>
    <cellStyle name="Normal 13 5 2" xfId="772"/>
    <cellStyle name="Normal 13 5 2 2" xfId="1003"/>
    <cellStyle name="Normal 13 5 3" xfId="889"/>
    <cellStyle name="Normal 13 6" xfId="517"/>
    <cellStyle name="Normal 13 6 2" xfId="645"/>
    <cellStyle name="Normal 13 6 2 2" xfId="782"/>
    <cellStyle name="Normal 13 6 2 2 2" xfId="1013"/>
    <cellStyle name="Normal 13 6 2 3" xfId="899"/>
    <cellStyle name="Normal 13 6 3" xfId="735"/>
    <cellStyle name="Normal 13 6 3 2" xfId="966"/>
    <cellStyle name="Normal 13 6 4" xfId="852"/>
    <cellStyle name="Normal 13 7" xfId="725"/>
    <cellStyle name="Normal 13 7 2" xfId="956"/>
    <cellStyle name="Normal 13 8" xfId="828"/>
    <cellStyle name="Normal 13 8 2" xfId="1059"/>
    <cellStyle name="Normal 13 9" xfId="827"/>
    <cellStyle name="Normal 13 9 2" xfId="1058"/>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2 2 2" xfId="1014"/>
    <cellStyle name="Normal 2 2 2 2 3" xfId="900"/>
    <cellStyle name="Normal 2 2 2 3" xfId="736"/>
    <cellStyle name="Normal 2 2 2 3 2" xfId="967"/>
    <cellStyle name="Normal 2 2 2 4" xfId="853"/>
    <cellStyle name="Normal 2 2 3" xfId="525"/>
    <cellStyle name="Normal 2 2 3 2" xfId="647"/>
    <cellStyle name="Normal 2 2 3 2 2" xfId="784"/>
    <cellStyle name="Normal 2 2 3 2 2 2" xfId="1015"/>
    <cellStyle name="Normal 2 2 3 2 3" xfId="901"/>
    <cellStyle name="Normal 2 2 3 3" xfId="737"/>
    <cellStyle name="Normal 2 2 3 3 2" xfId="968"/>
    <cellStyle name="Normal 2 2 3 4" xfId="854"/>
    <cellStyle name="Normal 2 3" xfId="526"/>
    <cellStyle name="Normal 2 3 2" xfId="527"/>
    <cellStyle name="Normal 2 3 2 2" xfId="648"/>
    <cellStyle name="Normal 2 3 2 2 2" xfId="785"/>
    <cellStyle name="Normal 2 3 2 2 2 2" xfId="1016"/>
    <cellStyle name="Normal 2 3 2 2 3" xfId="902"/>
    <cellStyle name="Normal 2 3 2 3" xfId="738"/>
    <cellStyle name="Normal 2 3 2 3 2" xfId="969"/>
    <cellStyle name="Normal 2 3 2 4" xfId="855"/>
    <cellStyle name="Normal 2 4" xfId="528"/>
    <cellStyle name="Normal 2 4 2" xfId="529"/>
    <cellStyle name="Normal 2 4 2 2" xfId="649"/>
    <cellStyle name="Normal 2 4 2 2 2" xfId="786"/>
    <cellStyle name="Normal 2 4 2 2 2 2" xfId="1017"/>
    <cellStyle name="Normal 2 4 2 2 3" xfId="903"/>
    <cellStyle name="Normal 2 4 2 3" xfId="739"/>
    <cellStyle name="Normal 2 4 2 3 2" xfId="970"/>
    <cellStyle name="Normal 2 4 2 4" xfId="856"/>
    <cellStyle name="Normal 2 5" xfId="530"/>
    <cellStyle name="Normal 23" xfId="531"/>
    <cellStyle name="Normal 3" xfId="532"/>
    <cellStyle name="Normal 3 2" xfId="533"/>
    <cellStyle name="Normal 3 2 11" xfId="534"/>
    <cellStyle name="Normal 3 2 2" xfId="650"/>
    <cellStyle name="Normal 3 2 2 2" xfId="787"/>
    <cellStyle name="Normal 3 2 2 2 2" xfId="1018"/>
    <cellStyle name="Normal 3 2 2 3" xfId="904"/>
    <cellStyle name="Normal 3 2 3" xfId="740"/>
    <cellStyle name="Normal 3 2 3 2" xfId="971"/>
    <cellStyle name="Normal 3 2 4" xfId="857"/>
    <cellStyle name="Normal 3 3" xfId="535"/>
    <cellStyle name="Normal 3 4" xfId="536"/>
    <cellStyle name="Normal 3 4 2" xfId="651"/>
    <cellStyle name="Normal 3 4 2 2" xfId="788"/>
    <cellStyle name="Normal 3 4 2 2 2" xfId="1019"/>
    <cellStyle name="Normal 3 4 2 3" xfId="905"/>
    <cellStyle name="Normal 3 4 3" xfId="741"/>
    <cellStyle name="Normal 3 4 3 2" xfId="972"/>
    <cellStyle name="Normal 3 4 4" xfId="858"/>
    <cellStyle name="Normal 3 8" xfId="537"/>
    <cellStyle name="Normal 3 8 2" xfId="538"/>
    <cellStyle name="Normal 3 8 2 2" xfId="539"/>
    <cellStyle name="Normal 3 8 2 2 2" xfId="654"/>
    <cellStyle name="Normal 3 8 2 2 2 2" xfId="791"/>
    <cellStyle name="Normal 3 8 2 2 2 2 2" xfId="1022"/>
    <cellStyle name="Normal 3 8 2 2 2 3" xfId="908"/>
    <cellStyle name="Normal 3 8 2 2 3" xfId="744"/>
    <cellStyle name="Normal 3 8 2 2 3 2" xfId="975"/>
    <cellStyle name="Normal 3 8 2 2 4" xfId="861"/>
    <cellStyle name="Normal 3 8 2 3" xfId="653"/>
    <cellStyle name="Normal 3 8 2 3 2" xfId="790"/>
    <cellStyle name="Normal 3 8 2 3 2 2" xfId="1021"/>
    <cellStyle name="Normal 3 8 2 3 3" xfId="907"/>
    <cellStyle name="Normal 3 8 2 4" xfId="743"/>
    <cellStyle name="Normal 3 8 2 4 2" xfId="974"/>
    <cellStyle name="Normal 3 8 2 5" xfId="860"/>
    <cellStyle name="Normal 3 8 3" xfId="540"/>
    <cellStyle name="Normal 3 8 3 2" xfId="655"/>
    <cellStyle name="Normal 3 8 3 2 2" xfId="792"/>
    <cellStyle name="Normal 3 8 3 2 2 2" xfId="1023"/>
    <cellStyle name="Normal 3 8 3 2 3" xfId="909"/>
    <cellStyle name="Normal 3 8 3 3" xfId="745"/>
    <cellStyle name="Normal 3 8 3 3 2" xfId="976"/>
    <cellStyle name="Normal 3 8 3 4" xfId="862"/>
    <cellStyle name="Normal 3 8 4" xfId="652"/>
    <cellStyle name="Normal 3 8 4 2" xfId="789"/>
    <cellStyle name="Normal 3 8 4 2 2" xfId="1020"/>
    <cellStyle name="Normal 3 8 4 3" xfId="906"/>
    <cellStyle name="Normal 3 8 5" xfId="742"/>
    <cellStyle name="Normal 3 8 5 2" xfId="973"/>
    <cellStyle name="Normal 3 8 6" xfId="859"/>
    <cellStyle name="Normal 4" xfId="541"/>
    <cellStyle name="Normal 4 2" xfId="542"/>
    <cellStyle name="Normal 4 2 2" xfId="656"/>
    <cellStyle name="Normal 4 2 2 2" xfId="793"/>
    <cellStyle name="Normal 4 2 2 2 2" xfId="1024"/>
    <cellStyle name="Normal 4 2 2 3" xfId="910"/>
    <cellStyle name="Normal 4 2 3" xfId="746"/>
    <cellStyle name="Normal 4 2 3 2" xfId="977"/>
    <cellStyle name="Normal 4 2 4" xfId="863"/>
    <cellStyle name="Normal 4 3" xfId="543"/>
    <cellStyle name="Normal 4 4" xfId="544"/>
    <cellStyle name="Normal 4 4 2" xfId="657"/>
    <cellStyle name="Normal 4 4 2 2" xfId="794"/>
    <cellStyle name="Normal 4 4 2 2 2" xfId="1025"/>
    <cellStyle name="Normal 4 4 2 3" xfId="911"/>
    <cellStyle name="Normal 4 4 3" xfId="747"/>
    <cellStyle name="Normal 4 4 3 2" xfId="978"/>
    <cellStyle name="Normal 4 4 4" xfId="864"/>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2 2 2" xfId="1026"/>
    <cellStyle name="Normal 5 3 2 3" xfId="912"/>
    <cellStyle name="Normal 5 3 3" xfId="748"/>
    <cellStyle name="Normal 5 3 3 2" xfId="979"/>
    <cellStyle name="Normal 5 3 4" xfId="865"/>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2 2 2" xfId="1028"/>
    <cellStyle name="Normal 6 2 2 3" xfId="914"/>
    <cellStyle name="Normal 6 2 3" xfId="750"/>
    <cellStyle name="Normal 6 2 3 2" xfId="981"/>
    <cellStyle name="Normal 6 2 4" xfId="867"/>
    <cellStyle name="Normal 6 3" xfId="571"/>
    <cellStyle name="Normal 6 4" xfId="659"/>
    <cellStyle name="Normal 6 4 2" xfId="796"/>
    <cellStyle name="Normal 6 4 2 2" xfId="1027"/>
    <cellStyle name="Normal 6 4 3" xfId="913"/>
    <cellStyle name="Normal 6 5" xfId="749"/>
    <cellStyle name="Normal 6 5 2" xfId="980"/>
    <cellStyle name="Normal 6 6" xfId="866"/>
    <cellStyle name="Normal 7" xfId="572"/>
    <cellStyle name="Normal 7 2" xfId="573"/>
    <cellStyle name="Normal 8" xfId="574"/>
    <cellStyle name="Normal 9" xfId="711"/>
    <cellStyle name="Normal 9 2" xfId="825"/>
    <cellStyle name="Normal 9 2 2" xfId="1056"/>
    <cellStyle name="Normal 9 3" xfId="942"/>
    <cellStyle name="Normal_Sheet1" xfId="575"/>
    <cellStyle name="Note 2" xfId="576"/>
    <cellStyle name="Note 2 2" xfId="661"/>
    <cellStyle name="Note 2 2 2" xfId="798"/>
    <cellStyle name="Note 2 2 2 2" xfId="1029"/>
    <cellStyle name="Note 2 2 3" xfId="915"/>
    <cellStyle name="Note 2 3" xfId="751"/>
    <cellStyle name="Note 2 3 2" xfId="982"/>
    <cellStyle name="Note 2 4" xfId="868"/>
    <cellStyle name="Note 3" xfId="712"/>
    <cellStyle name="Note 3 2" xfId="826"/>
    <cellStyle name="Note 3 2 2" xfId="1057"/>
    <cellStyle name="Note 3 3" xfId="943"/>
    <cellStyle name="Output 2" xfId="577"/>
    <cellStyle name="Output 2 2" xfId="662"/>
    <cellStyle name="Percent" xfId="1"/>
    <cellStyle name="Percent 2" xfId="578"/>
    <cellStyle name="Satisfaisant" xfId="676" builtinId="26" customBuiltin="1"/>
    <cellStyle name="Sortie" xfId="680" builtinId="21" customBuiltin="1"/>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2 2 2" xfId="1033"/>
    <cellStyle name="Standard 4 2 2 2 2 3" xfId="919"/>
    <cellStyle name="Standard 4 2 2 2 3" xfId="755"/>
    <cellStyle name="Standard 4 2 2 2 3 2" xfId="986"/>
    <cellStyle name="Standard 4 2 2 2 4" xfId="872"/>
    <cellStyle name="Standard 4 2 2 3" xfId="665"/>
    <cellStyle name="Standard 4 2 2 3 2" xfId="801"/>
    <cellStyle name="Standard 4 2 2 3 2 2" xfId="1032"/>
    <cellStyle name="Standard 4 2 2 3 3" xfId="918"/>
    <cellStyle name="Standard 4 2 2 4" xfId="754"/>
    <cellStyle name="Standard 4 2 2 4 2" xfId="985"/>
    <cellStyle name="Standard 4 2 2 5" xfId="871"/>
    <cellStyle name="Standard 4 2 3" xfId="584"/>
    <cellStyle name="Standard 4 2 3 2" xfId="667"/>
    <cellStyle name="Standard 4 2 3 2 2" xfId="803"/>
    <cellStyle name="Standard 4 2 3 2 2 2" xfId="1034"/>
    <cellStyle name="Standard 4 2 3 2 3" xfId="920"/>
    <cellStyle name="Standard 4 2 3 3" xfId="756"/>
    <cellStyle name="Standard 4 2 3 3 2" xfId="987"/>
    <cellStyle name="Standard 4 2 3 4" xfId="873"/>
    <cellStyle name="Standard 4 2 4" xfId="664"/>
    <cellStyle name="Standard 4 2 4 2" xfId="800"/>
    <cellStyle name="Standard 4 2 4 2 2" xfId="1031"/>
    <cellStyle name="Standard 4 2 4 3" xfId="917"/>
    <cellStyle name="Standard 4 2 5" xfId="753"/>
    <cellStyle name="Standard 4 2 5 2" xfId="984"/>
    <cellStyle name="Standard 4 2 6" xfId="870"/>
    <cellStyle name="Standard 4 3" xfId="585"/>
    <cellStyle name="Standard 4 3 2" xfId="586"/>
    <cellStyle name="Standard 4 3 2 2" xfId="669"/>
    <cellStyle name="Standard 4 3 2 2 2" xfId="805"/>
    <cellStyle name="Standard 4 3 2 2 2 2" xfId="1036"/>
    <cellStyle name="Standard 4 3 2 2 3" xfId="922"/>
    <cellStyle name="Standard 4 3 2 3" xfId="758"/>
    <cellStyle name="Standard 4 3 2 3 2" xfId="989"/>
    <cellStyle name="Standard 4 3 2 4" xfId="875"/>
    <cellStyle name="Standard 4 3 3" xfId="668"/>
    <cellStyle name="Standard 4 3 3 2" xfId="804"/>
    <cellStyle name="Standard 4 3 3 2 2" xfId="1035"/>
    <cellStyle name="Standard 4 3 3 3" xfId="921"/>
    <cellStyle name="Standard 4 3 4" xfId="757"/>
    <cellStyle name="Standard 4 3 4 2" xfId="988"/>
    <cellStyle name="Standard 4 3 5" xfId="874"/>
    <cellStyle name="Standard 4 4" xfId="587"/>
    <cellStyle name="Standard 4 4 2" xfId="670"/>
    <cellStyle name="Standard 4 4 2 2" xfId="806"/>
    <cellStyle name="Standard 4 4 2 2 2" xfId="1037"/>
    <cellStyle name="Standard 4 4 2 3" xfId="923"/>
    <cellStyle name="Standard 4 4 3" xfId="759"/>
    <cellStyle name="Standard 4 4 3 2" xfId="990"/>
    <cellStyle name="Standard 4 4 4" xfId="876"/>
    <cellStyle name="Standard 4 5" xfId="663"/>
    <cellStyle name="Standard 4 5 2" xfId="799"/>
    <cellStyle name="Standard 4 5 2 2" xfId="1030"/>
    <cellStyle name="Standard 4 5 3" xfId="916"/>
    <cellStyle name="Standard 4 6" xfId="752"/>
    <cellStyle name="Standard 4 6 2" xfId="983"/>
    <cellStyle name="Standard 4 7" xfId="869"/>
    <cellStyle name="Standard 6" xfId="588"/>
    <cellStyle name="Texte explicatif" xfId="685" builtinId="53" customBuiltin="1"/>
    <cellStyle name="Title 2" xfId="589"/>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cellStyle name="Vérification" xfId="683" builtinId="23" customBuiltin="1"/>
    <cellStyle name="Warning Text 2" xfId="591"/>
    <cellStyle name="표준 2" xfId="592"/>
    <cellStyle name="一般 7" xfId="593"/>
    <cellStyle name="標準 2" xfId="594"/>
    <cellStyle name="標準 2 2" xfId="595"/>
    <cellStyle name="標準 2 3" xfId="596"/>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ylvie.lefloch-dubois@radiall.com" TargetMode="External"/><Relationship Id="rId1" Type="http://schemas.openxmlformats.org/officeDocument/2006/relationships/hyperlink" Target="mailto:infoenv@radial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29"/>
      <c r="B34" s="180"/>
    </row>
    <row r="35" spans="1:2" ht="68.400000000000006"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18"/>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baseColWidth="10" defaultColWidth="8.7265625"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E22" sqref="E22"/>
    </sheetView>
  </sheetViews>
  <sheetFormatPr baseColWidth="10"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23"/>
      <c r="B2" s="2" t="s">
        <v>1</v>
      </c>
      <c r="C2" s="3"/>
      <c r="D2" s="147"/>
      <c r="E2" s="3"/>
      <c r="F2" s="3"/>
      <c r="G2" s="25"/>
    </row>
    <row r="3" spans="1:7">
      <c r="A3" s="323"/>
      <c r="B3" s="3" t="s">
        <v>2</v>
      </c>
      <c r="C3" s="2"/>
      <c r="D3" s="148"/>
      <c r="E3" s="3"/>
      <c r="F3" s="2"/>
      <c r="G3" s="25"/>
    </row>
    <row r="4" spans="1:7" ht="16.2">
      <c r="A4" s="323"/>
      <c r="B4" s="184" t="s">
        <v>3</v>
      </c>
      <c r="C4" s="185"/>
      <c r="D4" s="186"/>
      <c r="E4" s="3"/>
      <c r="F4" s="185"/>
      <c r="G4" s="25"/>
    </row>
    <row r="5" spans="1:7">
      <c r="A5" s="323"/>
      <c r="B5" s="190" t="s">
        <v>4</v>
      </c>
      <c r="C5" s="187"/>
      <c r="D5" s="188"/>
      <c r="E5" s="3"/>
      <c r="F5" s="187"/>
      <c r="G5" s="25"/>
    </row>
    <row r="6" spans="1:7">
      <c r="A6" s="323"/>
      <c r="B6" s="3"/>
      <c r="C6" s="3"/>
      <c r="D6" s="147"/>
      <c r="E6" s="3"/>
      <c r="F6" s="3"/>
      <c r="G6" s="25"/>
    </row>
    <row r="7" spans="1:7">
      <c r="A7" s="323"/>
      <c r="B7" s="3"/>
      <c r="C7" s="3"/>
      <c r="D7" s="147"/>
      <c r="E7" s="3"/>
      <c r="F7" s="3"/>
      <c r="G7" s="25"/>
    </row>
    <row r="8" spans="1:7">
      <c r="A8" s="323"/>
      <c r="B8" s="3"/>
      <c r="C8" s="3"/>
      <c r="D8" s="147"/>
      <c r="E8" s="3"/>
      <c r="F8" s="3"/>
      <c r="G8" s="25"/>
    </row>
    <row r="9" spans="1:7" ht="20.100000000000001" customHeight="1">
      <c r="A9" s="323"/>
      <c r="B9" s="326" t="s">
        <v>5</v>
      </c>
      <c r="C9" s="326"/>
      <c r="D9" s="326"/>
      <c r="E9" s="326"/>
      <c r="F9" s="326"/>
      <c r="G9" s="25"/>
    </row>
    <row r="10" spans="1:7" ht="27" customHeight="1">
      <c r="A10" s="323"/>
      <c r="B10" s="327" t="s">
        <v>6</v>
      </c>
      <c r="C10" s="327"/>
      <c r="D10" s="327"/>
      <c r="E10" s="327"/>
      <c r="F10" s="327"/>
      <c r="G10" s="25"/>
    </row>
    <row r="11" spans="1:7" ht="82.5" customHeight="1">
      <c r="A11" s="323"/>
      <c r="B11" s="328"/>
      <c r="C11" s="328"/>
      <c r="D11" s="328"/>
      <c r="E11" s="328"/>
      <c r="F11" s="328"/>
      <c r="G11" s="25"/>
    </row>
    <row r="12" spans="1:7">
      <c r="A12" s="323"/>
      <c r="B12" s="174" t="s">
        <v>7</v>
      </c>
      <c r="C12" s="175" t="s">
        <v>8</v>
      </c>
      <c r="D12" s="176" t="s">
        <v>9</v>
      </c>
      <c r="E12" s="175" t="s">
        <v>10</v>
      </c>
      <c r="F12" s="175" t="s">
        <v>11</v>
      </c>
      <c r="G12" s="25"/>
    </row>
    <row r="13" spans="1:7" ht="57">
      <c r="A13" s="323"/>
      <c r="B13" s="306">
        <v>1</v>
      </c>
      <c r="C13" s="225" t="s">
        <v>12</v>
      </c>
      <c r="D13" s="226">
        <v>44489</v>
      </c>
      <c r="E13" s="225" t="s">
        <v>12728</v>
      </c>
      <c r="F13" s="227" t="s">
        <v>12760</v>
      </c>
      <c r="G13" s="25"/>
    </row>
    <row r="14" spans="1:7" ht="57">
      <c r="A14" s="323"/>
      <c r="B14" s="224">
        <v>1.01</v>
      </c>
      <c r="C14" s="225" t="s">
        <v>12</v>
      </c>
      <c r="D14" s="226">
        <v>44523</v>
      </c>
      <c r="E14" s="225" t="s">
        <v>12729</v>
      </c>
      <c r="F14" s="227" t="s">
        <v>12760</v>
      </c>
      <c r="G14" s="25"/>
    </row>
    <row r="15" spans="1:7" ht="57">
      <c r="A15" s="323"/>
      <c r="B15" s="224">
        <v>1.02</v>
      </c>
      <c r="C15" s="225" t="s">
        <v>12</v>
      </c>
      <c r="D15" s="226">
        <v>44553</v>
      </c>
      <c r="E15" s="225" t="s">
        <v>12730</v>
      </c>
      <c r="F15" s="227" t="s">
        <v>12760</v>
      </c>
      <c r="G15" s="25"/>
    </row>
    <row r="16" spans="1:7" ht="91.2">
      <c r="A16" s="323"/>
      <c r="B16" s="224">
        <v>1.1000000000000001</v>
      </c>
      <c r="C16" s="225" t="s">
        <v>12</v>
      </c>
      <c r="D16" s="226">
        <v>44848</v>
      </c>
      <c r="E16" s="225" t="s">
        <v>12754</v>
      </c>
      <c r="F16" s="227" t="s">
        <v>12761</v>
      </c>
      <c r="G16" s="25"/>
    </row>
    <row r="17" spans="1:7" ht="45.6">
      <c r="A17" s="323"/>
      <c r="B17" s="224">
        <v>1.1100000000000001</v>
      </c>
      <c r="C17" s="225" t="s">
        <v>12</v>
      </c>
      <c r="D17" s="226">
        <v>44869</v>
      </c>
      <c r="E17" s="225" t="s">
        <v>12755</v>
      </c>
      <c r="F17" s="227" t="s">
        <v>12761</v>
      </c>
      <c r="G17" s="25"/>
    </row>
    <row r="18" spans="1:7" ht="45.6">
      <c r="A18" s="323"/>
      <c r="B18" s="224">
        <v>1.2</v>
      </c>
      <c r="C18" s="225" t="s">
        <v>12</v>
      </c>
      <c r="D18" s="226">
        <v>45058</v>
      </c>
      <c r="E18" s="225" t="s">
        <v>12815</v>
      </c>
      <c r="F18" s="227" t="s">
        <v>12762</v>
      </c>
      <c r="G18" s="25"/>
    </row>
    <row r="19" spans="1:7" ht="13.2" thickBot="1">
      <c r="A19" s="324"/>
      <c r="B19" s="325" t="str">
        <f ca="1">OFFSET(L!$C$1,MATCH("General"&amp;"Cpy",L!$A:$A,0)-1,SL,,)</f>
        <v>© 2023 Responsible Minerals Initiative. All rights reserved.</v>
      </c>
      <c r="C19" s="325"/>
      <c r="D19" s="325"/>
      <c r="E19" s="325"/>
      <c r="F19" s="325"/>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9"/>
      <c r="B1" s="330"/>
      <c r="C1" s="330"/>
      <c r="D1" s="331"/>
    </row>
    <row r="2" spans="1:8" ht="16.2">
      <c r="A2" s="177"/>
      <c r="B2" s="178" t="str">
        <f ca="1">OFFSET(L!$C$1,MATCH("Definitions"&amp;ADDRESS(ROW(),COLUMN(),4),L!$A:$A,0)-1,SL,,)</f>
        <v>ITEM</v>
      </c>
      <c r="C2" s="178" t="str">
        <f ca="1">OFFSET(L!$C$1,MATCH("Definitions"&amp;ADDRESS(ROW(),COLUMN(),4),L!$A:$A,0)-1,SL,,)</f>
        <v>DEFINITION</v>
      </c>
      <c r="D2" s="333"/>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3"/>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33"/>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3"/>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3"/>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3"/>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3"/>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3"/>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3"/>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33"/>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33"/>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3"/>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33"/>
      <c r="E14" s="180"/>
    </row>
    <row r="15" spans="1:8" ht="113.4">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3"/>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33"/>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3"/>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3"/>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3"/>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3"/>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3"/>
      <c r="E21" s="180"/>
    </row>
    <row r="22" spans="1:5" ht="16.2">
      <c r="A22" s="177"/>
      <c r="B22" s="332" t="str">
        <f ca="1">OFFSET(L!$C$1,MATCH("General"&amp;"Cpy",L!$A:$A,0)-1,SL,,)</f>
        <v>© 2023 Responsible Minerals Initiative. All rights reserved.</v>
      </c>
      <c r="C22" s="332"/>
      <c r="D22" s="333"/>
      <c r="E22" s="180"/>
    </row>
    <row r="23" spans="1:5" ht="13.2" thickBot="1">
      <c r="A23" s="181"/>
      <c r="B23" s="182"/>
      <c r="C23" s="182"/>
      <c r="D23" s="334"/>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57" zoomScale="85" zoomScaleNormal="85" workbookViewId="0">
      <selection activeCell="G74" sqref="G74:J74"/>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74"/>
      <c r="B1" s="375"/>
      <c r="C1" s="375"/>
      <c r="D1" s="375"/>
      <c r="E1" s="375"/>
      <c r="F1" s="375"/>
      <c r="G1" s="375"/>
      <c r="H1" s="375"/>
      <c r="I1" s="375"/>
      <c r="J1" s="375"/>
      <c r="K1" s="376"/>
      <c r="L1" s="103"/>
      <c r="P1" s="3"/>
      <c r="Q1" s="3"/>
      <c r="R1" s="3"/>
      <c r="S1" s="3"/>
      <c r="T1" s="3"/>
      <c r="U1" s="3"/>
      <c r="V1" s="3"/>
      <c r="W1" s="3"/>
      <c r="X1" s="3"/>
      <c r="Y1" s="3"/>
      <c r="Z1" s="3"/>
      <c r="AA1" s="3"/>
      <c r="AB1" s="3"/>
      <c r="AC1" s="3"/>
      <c r="AD1" s="3"/>
      <c r="AE1" s="3"/>
      <c r="AF1" s="3"/>
      <c r="AG1" s="3"/>
      <c r="AH1" s="3"/>
    </row>
    <row r="2" spans="1:34" ht="81.75" customHeight="1">
      <c r="A2" s="28"/>
      <c r="B2" s="302"/>
      <c r="C2" s="29"/>
      <c r="D2" s="377" t="str">
        <f ca="1">OFFSET(L!$C$1,MATCH("Declaration"&amp;ADDRESS(ROW(),COLUMN(),4),L!$A:$A,0)-1,SL,,)</f>
        <v>Extended Mineral Reporting Template (EMRT)</v>
      </c>
      <c r="E2" s="378"/>
      <c r="F2" s="378"/>
      <c r="G2" s="378"/>
      <c r="H2" s="378"/>
      <c r="I2" s="378"/>
      <c r="J2" s="37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17</v>
      </c>
      <c r="C3" s="12"/>
      <c r="D3" s="31" t="s">
        <v>18</v>
      </c>
      <c r="E3" s="392"/>
      <c r="F3" s="393"/>
      <c r="G3" s="393"/>
      <c r="H3" s="393"/>
      <c r="I3" s="393"/>
      <c r="J3" s="191" t="s">
        <v>12817</v>
      </c>
      <c r="K3" s="30"/>
      <c r="L3" s="103"/>
      <c r="P3" s="39">
        <f>MATCH($D$3,LN,0)</f>
        <v>1</v>
      </c>
    </row>
    <row r="4" spans="1:34" ht="16.2">
      <c r="A4" s="28"/>
      <c r="B4" s="380" t="str">
        <f ca="1">OFFSET(L!$C$1,MATCH("Declaration"&amp;ADDRESS(ROW(),COLUMN(),4),L!$A:$A,0)-1,SL,,)</f>
        <v>The purpose of this document is to collect sourcing information on cobalt or natural mica.</v>
      </c>
      <c r="C4" s="380"/>
      <c r="D4" s="380"/>
      <c r="E4" s="380"/>
      <c r="F4" s="380"/>
      <c r="G4" s="380"/>
      <c r="H4" s="380"/>
      <c r="I4" s="384" t="str">
        <f ca="1">OFFSET(L!$C$1,MATCH("Declaration"&amp;ADDRESS(ROW(),COLUMN(),4),L!$A:$A,0)-1,SL,,)</f>
        <v>Link to Terms &amp; Conditions</v>
      </c>
      <c r="J4" s="384"/>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0"/>
      <c r="L6" s="105" t="s">
        <v>19</v>
      </c>
      <c r="P6" s="3"/>
      <c r="Q6" s="3"/>
      <c r="R6" s="3"/>
      <c r="S6" s="3"/>
      <c r="T6" s="3"/>
      <c r="U6" s="3"/>
      <c r="V6" s="3"/>
      <c r="W6" s="3"/>
      <c r="X6" s="3"/>
      <c r="Y6" s="3"/>
      <c r="Z6" s="3"/>
      <c r="AA6" s="3"/>
      <c r="AB6" s="3"/>
      <c r="AC6" s="3"/>
      <c r="AD6" s="3"/>
      <c r="AE6" s="3"/>
      <c r="AF6" s="3"/>
      <c r="AG6" s="3"/>
      <c r="AH6" s="3"/>
    </row>
    <row r="7" spans="1:34" ht="16.2">
      <c r="A7" s="28"/>
      <c r="B7" s="385" t="str">
        <f ca="1">OFFSET(L!$C$1,MATCH("Declaration"&amp;ADDRESS(ROW(),COLUMN(),4),L!$A:$A,0)-1,SL,,)</f>
        <v>Company Information</v>
      </c>
      <c r="C7" s="385"/>
      <c r="D7" s="385"/>
      <c r="E7" s="385"/>
      <c r="F7" s="385"/>
      <c r="G7" s="385"/>
      <c r="H7" s="385"/>
      <c r="I7" s="385"/>
      <c r="J7" s="385"/>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07" t="s">
        <v>12819</v>
      </c>
      <c r="E8" s="308"/>
      <c r="F8" s="308"/>
      <c r="G8" s="308"/>
      <c r="H8" s="308"/>
      <c r="I8" s="308"/>
      <c r="J8" s="309"/>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4" t="s">
        <v>20</v>
      </c>
      <c r="E9" s="365"/>
      <c r="F9" s="365"/>
      <c r="G9" s="366"/>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86" t="str">
        <f ca="1">OFFSET(L!$C$1,MATCH("Declaration"&amp;ADDRESS(ROW(),COLUMN(),4)&amp;LEFT($D$9,1),L!$A:$A,0)-1,SL,,)</f>
        <v>Description of Scope:</v>
      </c>
      <c r="C10" s="113"/>
      <c r="D10" s="381"/>
      <c r="E10" s="382"/>
      <c r="F10" s="382"/>
      <c r="G10" s="382"/>
      <c r="H10" s="382"/>
      <c r="I10" s="382"/>
      <c r="J10" s="383"/>
      <c r="K10" s="30"/>
      <c r="L10" s="105"/>
      <c r="Q10" s="3"/>
      <c r="R10" s="3"/>
      <c r="S10" s="3"/>
      <c r="T10" s="3"/>
      <c r="U10" s="3"/>
      <c r="V10" s="3"/>
      <c r="W10" s="3"/>
      <c r="X10" s="3"/>
      <c r="Y10" s="3"/>
      <c r="Z10" s="3"/>
      <c r="AA10" s="3"/>
      <c r="AB10" s="3"/>
      <c r="AC10" s="3"/>
      <c r="AD10" s="3"/>
      <c r="AE10" s="3"/>
      <c r="AF10" s="3"/>
      <c r="AG10" s="3"/>
      <c r="AH10" s="3"/>
    </row>
    <row r="11" spans="1:34" ht="16.2">
      <c r="A11" s="32"/>
      <c r="B11" s="387"/>
      <c r="C11" s="113"/>
      <c r="D11" s="388" t="str">
        <f ca="1">IF(D9=Q9,OFFSET(L!$C$1,MATCH("Declaration"&amp;ADDRESS(ROW(),COLUMN(),4),L!$A:$A,0)-1,SL,,),"")</f>
        <v/>
      </c>
      <c r="E11" s="389"/>
      <c r="F11" s="389"/>
      <c r="G11" s="389"/>
      <c r="H11" s="389"/>
      <c r="I11" s="389"/>
      <c r="J11" s="390"/>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35" t="s">
        <v>12820</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35" t="s">
        <v>12821</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35" t="s">
        <v>12822</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35" t="s">
        <v>12823</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7" t="s">
        <v>12824</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12" t="s">
        <v>12825</v>
      </c>
      <c r="E17" s="311"/>
      <c r="F17" s="311"/>
      <c r="G17" s="311"/>
      <c r="H17" s="311"/>
      <c r="I17" s="311"/>
      <c r="J17" s="310"/>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35" t="s">
        <v>12823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35"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7"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35" t="s">
        <v>12825</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9">
        <v>45113</v>
      </c>
      <c r="E22" s="370"/>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3"/>
      <c r="E23" s="36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91" t="str">
        <f ca="1">OFFSET(L!$C$1,MATCH("Declaration"&amp;ADDRESS(ROW(),COLUMN(),4),L!$A:$A,0)-1,SL,,)</f>
        <v>Answer the following questions 1 - 7 based on the declaration scope indicated above</v>
      </c>
      <c r="C24" s="391"/>
      <c r="D24" s="391"/>
      <c r="E24" s="391"/>
      <c r="F24" s="391"/>
      <c r="G24" s="391"/>
      <c r="H24" s="391"/>
      <c r="I24" s="391"/>
      <c r="J24" s="39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0" t="str">
        <f ca="1">OFFSET(L!$C$1,MATCH("Declaration"&amp;ADDRESS(ROW(),COLUMN(),4),L!$A:$A,0)-1,SL,,)</f>
        <v>Answer</v>
      </c>
      <c r="E25" s="36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41" t="s">
        <v>26</v>
      </c>
      <c r="E26" s="342"/>
      <c r="F26" s="9"/>
      <c r="G26" s="338"/>
      <c r="H26" s="339"/>
      <c r="I26" s="339"/>
      <c r="J26" s="340"/>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41" t="s">
        <v>23</v>
      </c>
      <c r="E27" s="342"/>
      <c r="F27" s="9"/>
      <c r="G27" s="338"/>
      <c r="H27" s="339"/>
      <c r="I27" s="339"/>
      <c r="J27" s="340"/>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7" t="s">
        <v>23</v>
      </c>
      <c r="E28" s="348"/>
      <c r="F28" s="9"/>
      <c r="G28" s="338"/>
      <c r="H28" s="339"/>
      <c r="I28" s="339"/>
      <c r="J28" s="340"/>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7" t="s">
        <v>23</v>
      </c>
      <c r="E29" s="368"/>
      <c r="F29" s="9"/>
      <c r="G29" s="338"/>
      <c r="H29" s="339"/>
      <c r="I29" s="339"/>
      <c r="J29" s="340"/>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2" t="str">
        <f ca="1">D25</f>
        <v>Answer</v>
      </c>
      <c r="E31" s="36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41" t="s">
        <v>26</v>
      </c>
      <c r="E32" s="342"/>
      <c r="F32" s="9"/>
      <c r="G32" s="338"/>
      <c r="H32" s="339"/>
      <c r="I32" s="339"/>
      <c r="J32" s="340"/>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41"/>
      <c r="E33" s="342"/>
      <c r="F33" s="9"/>
      <c r="G33" s="338"/>
      <c r="H33" s="339"/>
      <c r="I33" s="339"/>
      <c r="J33" s="340"/>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7" t="s">
        <v>23</v>
      </c>
      <c r="E34" s="348"/>
      <c r="F34" s="9"/>
      <c r="G34" s="338"/>
      <c r="H34" s="339"/>
      <c r="I34" s="339"/>
      <c r="J34" s="340"/>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7" t="s">
        <v>23</v>
      </c>
      <c r="E35" s="348"/>
      <c r="F35" s="9"/>
      <c r="G35" s="338"/>
      <c r="H35" s="339"/>
      <c r="I35" s="339"/>
      <c r="J35" s="340"/>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2" t="str">
        <f ca="1">D25</f>
        <v>Answer</v>
      </c>
      <c r="E37" s="362"/>
      <c r="F37" s="15"/>
      <c r="G37" s="38" t="str">
        <f ca="1">G25</f>
        <v>Comments</v>
      </c>
      <c r="H37" s="373"/>
      <c r="I37" s="373"/>
      <c r="J37" s="373"/>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41" t="s">
        <v>26</v>
      </c>
      <c r="E38" s="342"/>
      <c r="F38" s="41"/>
      <c r="G38" s="338" t="s">
        <v>12828</v>
      </c>
      <c r="H38" s="339"/>
      <c r="I38" s="339"/>
      <c r="J38" s="340"/>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41"/>
      <c r="E39" s="342"/>
      <c r="F39" s="41"/>
      <c r="G39" s="338"/>
      <c r="H39" s="339"/>
      <c r="I39" s="339"/>
      <c r="J39" s="340"/>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41"/>
      <c r="E40" s="342"/>
      <c r="F40" s="41"/>
      <c r="G40" s="338"/>
      <c r="H40" s="339"/>
      <c r="I40" s="339"/>
      <c r="J40" s="340"/>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41"/>
      <c r="E41" s="342"/>
      <c r="F41" s="41"/>
      <c r="G41" s="338"/>
      <c r="H41" s="339"/>
      <c r="I41" s="339"/>
      <c r="J41" s="340"/>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2" t="str">
        <f ca="1">D25</f>
        <v>Answer</v>
      </c>
      <c r="E43" s="362"/>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41" t="s">
        <v>23</v>
      </c>
      <c r="E44" s="342"/>
      <c r="F44" s="41"/>
      <c r="G44" s="338"/>
      <c r="H44" s="339"/>
      <c r="I44" s="339"/>
      <c r="J44" s="340"/>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41"/>
      <c r="E45" s="342"/>
      <c r="F45" s="41"/>
      <c r="G45" s="338"/>
      <c r="H45" s="339"/>
      <c r="I45" s="339"/>
      <c r="J45" s="340"/>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7"/>
      <c r="E46" s="348"/>
      <c r="F46" s="41"/>
      <c r="G46" s="338"/>
      <c r="H46" s="339"/>
      <c r="I46" s="339"/>
      <c r="J46" s="340"/>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7"/>
      <c r="E47" s="348"/>
      <c r="F47" s="41"/>
      <c r="G47" s="338"/>
      <c r="H47" s="339"/>
      <c r="I47" s="339"/>
      <c r="J47" s="340"/>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2" t="str">
        <f ca="1">D25</f>
        <v>Answer</v>
      </c>
      <c r="E49" s="362"/>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94" t="s">
        <v>32</v>
      </c>
      <c r="E50" s="395"/>
      <c r="F50" s="41"/>
      <c r="G50" s="396">
        <v>0.74</v>
      </c>
      <c r="H50" s="339"/>
      <c r="I50" s="339"/>
      <c r="J50" s="340"/>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94"/>
      <c r="E51" s="395"/>
      <c r="F51" s="41"/>
      <c r="G51" s="338"/>
      <c r="H51" s="339"/>
      <c r="I51" s="339"/>
      <c r="J51" s="340"/>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71"/>
      <c r="E52" s="372"/>
      <c r="F52" s="41"/>
      <c r="G52" s="338"/>
      <c r="H52" s="339"/>
      <c r="I52" s="339"/>
      <c r="J52" s="340"/>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71"/>
      <c r="E53" s="372"/>
      <c r="F53" s="41"/>
      <c r="G53" s="338"/>
      <c r="H53" s="339"/>
      <c r="I53" s="339"/>
      <c r="J53" s="340"/>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2" t="str">
        <f ca="1">D25</f>
        <v>Answer</v>
      </c>
      <c r="E55" s="362"/>
      <c r="F55" s="15"/>
      <c r="G55" s="38" t="str">
        <f ca="1">G25</f>
        <v>Comments</v>
      </c>
      <c r="H55" s="361"/>
      <c r="I55" s="361"/>
      <c r="J55" s="361"/>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58" t="s">
        <v>23</v>
      </c>
      <c r="E56" s="359"/>
      <c r="F56" s="41"/>
      <c r="G56" s="338" t="s">
        <v>12829</v>
      </c>
      <c r="H56" s="339"/>
      <c r="I56" s="339"/>
      <c r="J56" s="340"/>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41"/>
      <c r="E57" s="342"/>
      <c r="F57" s="41"/>
      <c r="G57" s="338"/>
      <c r="H57" s="339"/>
      <c r="I57" s="339"/>
      <c r="J57" s="340"/>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7"/>
      <c r="E58" s="348"/>
      <c r="F58" s="41"/>
      <c r="G58" s="338"/>
      <c r="H58" s="339"/>
      <c r="I58" s="339"/>
      <c r="J58" s="340"/>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7"/>
      <c r="E59" s="348"/>
      <c r="F59" s="41"/>
      <c r="G59" s="338"/>
      <c r="H59" s="339"/>
      <c r="I59" s="339"/>
      <c r="J59" s="340"/>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2" t="str">
        <f ca="1">D25</f>
        <v>Answer</v>
      </c>
      <c r="E61" s="362"/>
      <c r="F61" s="15"/>
      <c r="G61" s="38" t="str">
        <f ca="1">G25</f>
        <v>Comments</v>
      </c>
      <c r="H61" s="361" t="str">
        <f>IF(Q69="(*)","Click here to enter smelter names","")</f>
        <v/>
      </c>
      <c r="I61" s="361"/>
      <c r="J61" s="361"/>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41" t="s">
        <v>26</v>
      </c>
      <c r="E62" s="342"/>
      <c r="F62" s="42"/>
      <c r="G62" s="338"/>
      <c r="H62" s="339"/>
      <c r="I62" s="339"/>
      <c r="J62" s="340"/>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41"/>
      <c r="E63" s="342"/>
      <c r="F63" s="42"/>
      <c r="G63" s="338"/>
      <c r="H63" s="339"/>
      <c r="I63" s="339"/>
      <c r="J63" s="340"/>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7"/>
      <c r="E64" s="348"/>
      <c r="F64" s="42"/>
      <c r="G64" s="338"/>
      <c r="H64" s="339"/>
      <c r="I64" s="339"/>
      <c r="J64" s="340"/>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7"/>
      <c r="E65" s="348"/>
      <c r="F65" s="44"/>
      <c r="G65" s="338"/>
      <c r="H65" s="339"/>
      <c r="I65" s="339"/>
      <c r="J65" s="340"/>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49" t="str">
        <f ca="1">OFFSET(L!$C$1,MATCH("Declaration"&amp;ADDRESS(ROW(),COLUMN(),4),L!$A:$A,0)-1,SL,,)</f>
        <v>Answer the Following Questions at a Company Level</v>
      </c>
      <c r="C67" s="349"/>
      <c r="D67" s="349"/>
      <c r="E67" s="349"/>
      <c r="F67" s="349"/>
      <c r="G67" s="349"/>
      <c r="H67" s="349"/>
      <c r="I67" s="349"/>
      <c r="J67" s="34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0" t="str">
        <f ca="1">D25</f>
        <v>Answer</v>
      </c>
      <c r="E68" s="360"/>
      <c r="F68" s="47"/>
      <c r="G68" s="360" t="str">
        <f ca="1">G25</f>
        <v>Comments</v>
      </c>
      <c r="H68" s="360" t="e">
        <f>HLOOKUP(SL,LT,$O68,0)</f>
        <v>#NAME?</v>
      </c>
      <c r="I68" s="36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1" t="s">
        <v>23</v>
      </c>
      <c r="E69" s="342"/>
      <c r="F69" s="51"/>
      <c r="G69" s="338" t="s">
        <v>12830</v>
      </c>
      <c r="H69" s="339"/>
      <c r="I69" s="339"/>
      <c r="J69" s="340"/>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52"/>
      <c r="H70" s="352"/>
      <c r="I70" s="352"/>
      <c r="J70" s="35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1" t="s">
        <v>26</v>
      </c>
      <c r="E71" s="342"/>
      <c r="F71" s="51"/>
      <c r="G71" s="354" t="s">
        <v>12831</v>
      </c>
      <c r="H71" s="355"/>
      <c r="I71" s="355"/>
      <c r="J71" s="356"/>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46"/>
      <c r="E73" s="346"/>
      <c r="F73" s="234"/>
      <c r="G73" s="357"/>
      <c r="H73" s="357"/>
      <c r="I73" s="357"/>
      <c r="J73" s="35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41" t="s">
        <v>23</v>
      </c>
      <c r="E74" s="342"/>
      <c r="F74" s="9"/>
      <c r="G74" s="338" t="s">
        <v>12857</v>
      </c>
      <c r="H74" s="339"/>
      <c r="I74" s="339"/>
      <c r="J74" s="340"/>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41"/>
      <c r="E75" s="342"/>
      <c r="F75" s="9"/>
      <c r="G75" s="338"/>
      <c r="H75" s="339"/>
      <c r="I75" s="339"/>
      <c r="J75" s="340"/>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1" t="s">
        <v>26</v>
      </c>
      <c r="E77" s="342"/>
      <c r="F77" s="51"/>
      <c r="G77" s="338" t="s">
        <v>12832</v>
      </c>
      <c r="H77" s="339"/>
      <c r="I77" s="339"/>
      <c r="J77" s="340"/>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0" t="s">
        <v>35</v>
      </c>
      <c r="E79" s="351"/>
      <c r="F79" s="51"/>
      <c r="G79" s="338"/>
      <c r="H79" s="339"/>
      <c r="I79" s="339"/>
      <c r="J79" s="340"/>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52"/>
      <c r="H80" s="352"/>
      <c r="I80" s="352"/>
      <c r="J80" s="35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1" t="s">
        <v>26</v>
      </c>
      <c r="E81" s="342"/>
      <c r="F81" s="51"/>
      <c r="G81" s="338"/>
      <c r="H81" s="339"/>
      <c r="I81" s="339"/>
      <c r="J81" s="340"/>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53"/>
      <c r="H82" s="353"/>
      <c r="I82" s="353"/>
      <c r="J82" s="35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1" t="s">
        <v>26</v>
      </c>
      <c r="E83" s="342"/>
      <c r="F83" s="51"/>
      <c r="G83" s="338" t="s">
        <v>12833</v>
      </c>
      <c r="H83" s="339"/>
      <c r="I83" s="339"/>
      <c r="J83" s="340"/>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45" t="str">
        <f>IF(OR($D$8="",$I$3=""),"","Click here to check required fields completion")</f>
        <v/>
      </c>
      <c r="C84" s="345"/>
      <c r="D84" s="345"/>
      <c r="E84" s="345"/>
      <c r="F84" s="345"/>
      <c r="G84" s="345"/>
      <c r="H84" s="345"/>
      <c r="I84" s="345"/>
      <c r="J84" s="345"/>
      <c r="K84" s="30"/>
      <c r="L84" s="103"/>
      <c r="P84" s="3"/>
      <c r="Q84" s="3"/>
      <c r="R84" s="3"/>
      <c r="S84" s="3"/>
      <c r="T84" s="3"/>
      <c r="U84" s="3"/>
      <c r="V84" s="3"/>
      <c r="W84" s="3"/>
      <c r="X84" s="3"/>
      <c r="Y84" s="3">
        <v>86</v>
      </c>
      <c r="Z84" s="3"/>
      <c r="AA84" s="3"/>
      <c r="AB84" s="3"/>
      <c r="AC84" s="3"/>
      <c r="AD84" s="3"/>
      <c r="AE84" s="3"/>
      <c r="AF84" s="3"/>
      <c r="AG84" s="3"/>
      <c r="AH84" s="3"/>
    </row>
    <row r="85" spans="1:34" ht="16.8" thickBot="1">
      <c r="A85" s="343" t="str">
        <f ca="1">OFFSET(L!$C$1,MATCH("General"&amp;"Cpy",L!$A:$A,0)-1,SL,,)</f>
        <v>© 2023 Responsible Minerals Initiative. All rights reserved.</v>
      </c>
      <c r="B85" s="344"/>
      <c r="C85" s="344"/>
      <c r="D85" s="344"/>
      <c r="E85" s="344"/>
      <c r="F85" s="344"/>
      <c r="G85" s="344"/>
      <c r="H85" s="344"/>
      <c r="I85" s="344"/>
      <c r="J85" s="34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5">
    <mergeCell ref="D14:J14"/>
    <mergeCell ref="D15:J15"/>
    <mergeCell ref="D18:J18"/>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A1:K1"/>
    <mergeCell ref="D2:J2"/>
    <mergeCell ref="B4:H4"/>
    <mergeCell ref="D10:J10"/>
    <mergeCell ref="I4:J4"/>
    <mergeCell ref="B7:J7"/>
    <mergeCell ref="B10:B11"/>
    <mergeCell ref="D11:J11"/>
    <mergeCell ref="B6:J6"/>
    <mergeCell ref="D9:G9"/>
    <mergeCell ref="D29:E29"/>
    <mergeCell ref="G26:J26"/>
    <mergeCell ref="G28:J28"/>
    <mergeCell ref="D28:E28"/>
    <mergeCell ref="D25:E25"/>
    <mergeCell ref="D27:E27"/>
    <mergeCell ref="D22:E22"/>
    <mergeCell ref="G40:J40"/>
    <mergeCell ref="G27:J27"/>
    <mergeCell ref="D37:E37"/>
    <mergeCell ref="D39:E39"/>
    <mergeCell ref="D31:E31"/>
    <mergeCell ref="G32:J32"/>
    <mergeCell ref="D33:E33"/>
    <mergeCell ref="G33:J33"/>
    <mergeCell ref="D34:E34"/>
    <mergeCell ref="G34:J34"/>
    <mergeCell ref="D35:E35"/>
    <mergeCell ref="G35:J35"/>
    <mergeCell ref="G38:J38"/>
    <mergeCell ref="H37:J37"/>
    <mergeCell ref="D12:J12"/>
    <mergeCell ref="D13:J13"/>
    <mergeCell ref="D56:E56"/>
    <mergeCell ref="G59:J59"/>
    <mergeCell ref="G68:I68"/>
    <mergeCell ref="D68:E68"/>
    <mergeCell ref="D62:E62"/>
    <mergeCell ref="H61:J61"/>
    <mergeCell ref="D61:E61"/>
    <mergeCell ref="G62:J62"/>
    <mergeCell ref="D23:E23"/>
    <mergeCell ref="G65:J65"/>
    <mergeCell ref="G63:J63"/>
    <mergeCell ref="D52:E52"/>
    <mergeCell ref="D59:E59"/>
    <mergeCell ref="H55:J55"/>
    <mergeCell ref="G46:J46"/>
    <mergeCell ref="G41:J41"/>
    <mergeCell ref="D55:E55"/>
    <mergeCell ref="D46:E46"/>
    <mergeCell ref="D43:E43"/>
    <mergeCell ref="D49:E49"/>
    <mergeCell ref="G29:J29"/>
    <mergeCell ref="D26:E26"/>
    <mergeCell ref="D32:E32"/>
    <mergeCell ref="G81:J81"/>
    <mergeCell ref="G82:J82"/>
    <mergeCell ref="G71:J71"/>
    <mergeCell ref="D71:E71"/>
    <mergeCell ref="G73:J73"/>
    <mergeCell ref="D74:E74"/>
    <mergeCell ref="G70:J70"/>
    <mergeCell ref="D58:E58"/>
    <mergeCell ref="D57:E57"/>
    <mergeCell ref="G57:J57"/>
    <mergeCell ref="G58:J58"/>
    <mergeCell ref="D19:J19"/>
    <mergeCell ref="D21:J21"/>
    <mergeCell ref="G56:J56"/>
    <mergeCell ref="G69:J69"/>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D79:E79"/>
    <mergeCell ref="D83:E83"/>
    <mergeCell ref="G80:J80"/>
  </mergeCells>
  <phoneticPr fontId="85"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77" activePane="bottomLeft" state="frozen"/>
      <selection activeCell="B24" sqref="B24:J24"/>
      <selection pane="bottomLeft" activeCell="C85" sqref="C85"/>
    </sheetView>
  </sheetViews>
  <sheetFormatPr baseColWidth="10"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0"/>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1"/>
      <c r="B2" s="154" t="str">
        <f ca="1">OFFSET(L!$C$1,MATCH("Smelter List"&amp;ADDRESS(ROW(),COLUMN(),4),L!$A:$A,0)-1,SL,,)</f>
        <v>TO BEGIN:</v>
      </c>
      <c r="C2" s="143"/>
      <c r="D2" s="143"/>
      <c r="E2" s="143"/>
      <c r="F2" s="162"/>
      <c r="G2" s="162"/>
      <c r="H2" s="162"/>
      <c r="I2" s="303"/>
      <c r="J2" s="398" t="s">
        <v>43</v>
      </c>
      <c r="K2" s="399"/>
      <c r="L2" s="399"/>
      <c r="M2" s="399"/>
      <c r="N2" s="399"/>
      <c r="O2" s="399"/>
      <c r="P2" s="163"/>
      <c r="Q2" s="164"/>
      <c r="R2" s="165"/>
      <c r="S2" s="165"/>
      <c r="T2" s="165"/>
      <c r="AH2" s="131" t="s">
        <v>26</v>
      </c>
    </row>
    <row r="3" spans="1:34" s="17" customFormat="1" ht="148.19999999999999" customHeight="1">
      <c r="A3" s="202"/>
      <c r="B3" s="40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0"/>
      <c r="D3" s="400"/>
      <c r="E3" s="400"/>
      <c r="F3" s="166"/>
      <c r="G3" s="401" t="str">
        <f ca="1">OFFSET(L!$C$1,MATCH("General"&amp;"Cpy",L!$A:$A,0)-1,SL,,)</f>
        <v>© 2023 Responsible Minerals Initiative. All rights reserved.</v>
      </c>
      <c r="H3" s="401"/>
      <c r="I3" s="402"/>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318" t="s">
        <v>12834</v>
      </c>
      <c r="B5" s="313" t="s">
        <v>44</v>
      </c>
      <c r="C5" s="316" t="s">
        <v>12835</v>
      </c>
      <c r="D5" s="313"/>
      <c r="E5" s="313" t="s">
        <v>143</v>
      </c>
      <c r="F5" s="313" t="s">
        <v>12834</v>
      </c>
      <c r="G5" s="313" t="s">
        <v>12</v>
      </c>
      <c r="H5" s="320"/>
      <c r="I5" s="321" t="s">
        <v>12836</v>
      </c>
      <c r="J5" s="321" t="s">
        <v>6532</v>
      </c>
      <c r="K5" s="314"/>
      <c r="L5" s="314"/>
      <c r="M5" s="314"/>
      <c r="N5" s="314"/>
      <c r="O5" s="314"/>
      <c r="P5" s="322"/>
      <c r="Q5" s="315"/>
      <c r="R5" s="150" t="str">
        <f ca="1">IF(ISERROR($V5),"",OFFSET('Smelter Look-up'!$C$4,$V5-4,0)&amp;"")</f>
        <v/>
      </c>
      <c r="S5" s="156" t="str">
        <f t="shared" ref="S5:S63" ca="1" si="0">IF(B5="","",IF(ISERROR(MATCH($E5,CL,0)),"Unknown",INDIRECT("'C'!$A$"&amp;MATCH($E5,CL,0)+1)))</f>
        <v>JP</v>
      </c>
      <c r="T5" s="156" t="str">
        <f ca="1">IF(B5="","",IF(ISERROR(MATCH($J5,SorP!$B$1:$B$5661,0)),"",INDIRECT("'SorP'!$A$"&amp;MATCH($J5,SorP!$B$1:$B$5661,0))))</f>
        <v>JP-13</v>
      </c>
      <c r="U5" s="169"/>
      <c r="V5" s="170" t="e">
        <f>IF(C5="",NA(),MATCH($B5&amp;$C5,'Smelter Look-up'!$J:$J,0))</f>
        <v>#N/A</v>
      </c>
      <c r="X5" s="171">
        <f t="shared" ref="X5:X62" si="1">IF(AND(C5="Smelter not listed",OR(LEN(D5)=0,LEN(E5)=0)),1,0)</f>
        <v>0</v>
      </c>
      <c r="AB5" s="171" t="str">
        <f t="shared" ref="AB5:AB62" si="2">B5&amp;C5</f>
        <v>CobaltSumitomo Metal Mining Co., Ltd.</v>
      </c>
    </row>
    <row r="6" spans="1:34" s="171" customFormat="1" ht="20.399999999999999">
      <c r="A6" s="318" t="s">
        <v>12837</v>
      </c>
      <c r="B6" s="313" t="s">
        <v>44</v>
      </c>
      <c r="C6" s="316" t="s">
        <v>12838</v>
      </c>
      <c r="D6" s="313"/>
      <c r="E6" s="313" t="s">
        <v>12839</v>
      </c>
      <c r="F6" s="313" t="s">
        <v>12837</v>
      </c>
      <c r="G6" s="313" t="s">
        <v>12</v>
      </c>
      <c r="H6" s="320"/>
      <c r="I6" s="321" t="s">
        <v>12840</v>
      </c>
      <c r="J6" s="321" t="s">
        <v>12841</v>
      </c>
      <c r="K6" s="314"/>
      <c r="L6" s="314"/>
      <c r="M6" s="314"/>
      <c r="N6" s="314"/>
      <c r="O6" s="314"/>
      <c r="P6" s="322"/>
      <c r="Q6" s="315"/>
      <c r="R6" s="150" t="str">
        <f ca="1">IF(ISERROR($V6),"",OFFSET('Smelter Look-up'!$C$4,$V6-4,0)&amp;"")</f>
        <v/>
      </c>
      <c r="S6" s="156" t="str">
        <f t="shared" ca="1" si="0"/>
        <v>CN</v>
      </c>
      <c r="T6" s="156" t="str">
        <f ca="1">IF(B6="","",IF(ISERROR(MATCH($J6,SorP!$B$1:$B$5661,0)),"",INDIRECT("'SorP'!$A$"&amp;MATCH($J6,SorP!$B$1:$B$5661,0))))</f>
        <v/>
      </c>
      <c r="U6" s="169"/>
      <c r="V6" s="170" t="e">
        <f>IF(C6="",NA(),MATCH($B6&amp;$C6,'Smelter Look-up'!$J:$J,0))</f>
        <v>#N/A</v>
      </c>
      <c r="X6" s="171">
        <f t="shared" si="1"/>
        <v>0</v>
      </c>
      <c r="AB6" s="171" t="str">
        <f t="shared" si="2"/>
        <v>CobaltGuangdong Hanhe Non-Ferrous Metal Co., Ltd</v>
      </c>
    </row>
    <row r="7" spans="1:34" s="171" customFormat="1" ht="20.399999999999999">
      <c r="A7" s="318" t="s">
        <v>121</v>
      </c>
      <c r="B7" s="313" t="s">
        <v>44</v>
      </c>
      <c r="C7" s="316" t="s">
        <v>120</v>
      </c>
      <c r="D7" s="313"/>
      <c r="E7" s="313" t="s">
        <v>72</v>
      </c>
      <c r="F7" s="313" t="s">
        <v>121</v>
      </c>
      <c r="G7" s="313" t="s">
        <v>12</v>
      </c>
      <c r="H7" s="320"/>
      <c r="I7" s="321" t="s">
        <v>122</v>
      </c>
      <c r="J7" s="321" t="s">
        <v>123</v>
      </c>
      <c r="K7" s="314"/>
      <c r="L7" s="314"/>
      <c r="M7" s="314"/>
      <c r="N7" s="314"/>
      <c r="O7" s="314"/>
      <c r="P7" s="322"/>
      <c r="Q7" s="315"/>
      <c r="R7" s="150" t="str">
        <f ca="1">IF(ISERROR($V7),"",OFFSET('Smelter Look-up'!$C$4,$V7-4,0)&amp;"")</f>
        <v>Gem (Jiangsu) Cobalt Industry Co., Ltd.</v>
      </c>
      <c r="S7" s="156" t="str">
        <f t="shared" ca="1" si="0"/>
        <v>CN</v>
      </c>
      <c r="T7" s="156" t="str">
        <f ca="1">IF(B7="","",IF(ISERROR(MATCH($J7,SorP!$B$1:$B$5661,0)),"",INDIRECT("'SorP'!$A$"&amp;MATCH($J7,SorP!$B$1:$B$5661,0))))</f>
        <v>CN-JS</v>
      </c>
      <c r="U7" s="169"/>
      <c r="V7" s="170">
        <f>IF(C7="",NA(),MATCH($B7&amp;$C7,'Smelter Look-up'!$J:$J,0))</f>
        <v>26</v>
      </c>
      <c r="X7" s="171">
        <f t="shared" si="1"/>
        <v>0</v>
      </c>
      <c r="AB7" s="171" t="str">
        <f t="shared" si="2"/>
        <v>CobaltGem (Jiangsu) Cobalt Industry Co., Ltd.</v>
      </c>
    </row>
    <row r="8" spans="1:34" s="171" customFormat="1" ht="25.2">
      <c r="A8" s="318" t="s">
        <v>198</v>
      </c>
      <c r="B8" s="313" t="s">
        <v>44</v>
      </c>
      <c r="C8" s="316" t="s">
        <v>197</v>
      </c>
      <c r="D8" s="313"/>
      <c r="E8" s="313" t="s">
        <v>72</v>
      </c>
      <c r="F8" s="313" t="s">
        <v>198</v>
      </c>
      <c r="G8" s="313" t="s">
        <v>12</v>
      </c>
      <c r="H8" s="320"/>
      <c r="I8" s="321" t="s">
        <v>199</v>
      </c>
      <c r="J8" s="321" t="s">
        <v>200</v>
      </c>
      <c r="K8" s="314"/>
      <c r="L8" s="314"/>
      <c r="M8" s="314"/>
      <c r="N8" s="314"/>
      <c r="O8" s="314"/>
      <c r="P8" s="322"/>
      <c r="Q8" s="315"/>
      <c r="R8" s="150" t="str">
        <f ca="1">IF(ISERROR($V8),"",OFFSET('Smelter Look-up'!$C$4,$V8-4,0)&amp;"")</f>
        <v>Lanzhou Jinchuan Advanced Materials Technology Co., Ltd.</v>
      </c>
      <c r="S8" s="156" t="str">
        <f t="shared" ca="1" si="0"/>
        <v>CN</v>
      </c>
      <c r="T8" s="156" t="str">
        <f ca="1">IF(B8="","",IF(ISERROR(MATCH($J8,SorP!$B$1:$B$5661,0)),"",INDIRECT("'SorP'!$A$"&amp;MATCH($J8,SorP!$B$1:$B$5661,0))))</f>
        <v>CN-GS</v>
      </c>
      <c r="U8" s="169"/>
      <c r="V8" s="170">
        <f>IF(C8="",NA(),MATCH($B8&amp;$C8,'Smelter Look-up'!$J:$J,0))</f>
        <v>64</v>
      </c>
      <c r="X8" s="171">
        <f t="shared" si="1"/>
        <v>0</v>
      </c>
      <c r="AB8" s="171" t="str">
        <f t="shared" si="2"/>
        <v>CobaltLanzhou Jinchuan Advanced Materials Technology Co., Ltd.</v>
      </c>
    </row>
    <row r="9" spans="1:34" s="171" customFormat="1" ht="20.399999999999999">
      <c r="A9" s="318" t="s">
        <v>328</v>
      </c>
      <c r="B9" s="313" t="s">
        <v>44</v>
      </c>
      <c r="C9" s="316" t="s">
        <v>327</v>
      </c>
      <c r="D9" s="313"/>
      <c r="E9" s="313" t="s">
        <v>72</v>
      </c>
      <c r="F9" s="313" t="s">
        <v>328</v>
      </c>
      <c r="G9" s="313" t="s">
        <v>12</v>
      </c>
      <c r="H9" s="320"/>
      <c r="I9" s="321" t="s">
        <v>329</v>
      </c>
      <c r="J9" s="321" t="s">
        <v>132</v>
      </c>
      <c r="K9" s="314"/>
      <c r="L9" s="314"/>
      <c r="M9" s="314"/>
      <c r="N9" s="314"/>
      <c r="O9" s="314"/>
      <c r="P9" s="322"/>
      <c r="Q9" s="315"/>
      <c r="R9" s="150" t="str">
        <f ca="1">IF(ISERROR($V9),"",OFFSET('Smelter Look-up'!$C$4,$V9-4,0)&amp;"")</f>
        <v>Zhuhai Kelixin Metal Materials Co., Ltd.</v>
      </c>
      <c r="S9" s="156" t="str">
        <f t="shared" ca="1" si="0"/>
        <v>CN</v>
      </c>
      <c r="T9" s="156" t="str">
        <f ca="1">IF(B9="","",IF(ISERROR(MATCH($J9,SorP!$B$1:$B$5661,0)),"",INDIRECT("'SorP'!$A$"&amp;MATCH($J9,SorP!$B$1:$B$5661,0))))</f>
        <v>CN-GD</v>
      </c>
      <c r="U9" s="169"/>
      <c r="V9" s="170">
        <f>IF(C9="",NA(),MATCH($B9&amp;$C9,'Smelter Look-up'!$J:$J,0))</f>
        <v>134</v>
      </c>
      <c r="X9" s="171">
        <f t="shared" si="1"/>
        <v>0</v>
      </c>
      <c r="AB9" s="171" t="str">
        <f t="shared" si="2"/>
        <v>CobaltZhuhai Kelixin Metal Materials Co., Ltd.</v>
      </c>
    </row>
    <row r="10" spans="1:34" s="171" customFormat="1" ht="25.2">
      <c r="A10" s="318" t="s">
        <v>119</v>
      </c>
      <c r="B10" s="313" t="s">
        <v>44</v>
      </c>
      <c r="C10" s="316" t="s">
        <v>118</v>
      </c>
      <c r="D10" s="313"/>
      <c r="E10" s="313" t="s">
        <v>72</v>
      </c>
      <c r="F10" s="313" t="s">
        <v>119</v>
      </c>
      <c r="G10" s="313" t="s">
        <v>12</v>
      </c>
      <c r="H10" s="320"/>
      <c r="I10" s="321" t="s">
        <v>114</v>
      </c>
      <c r="J10" s="321" t="s">
        <v>115</v>
      </c>
      <c r="K10" s="314"/>
      <c r="L10" s="314"/>
      <c r="M10" s="314"/>
      <c r="N10" s="314"/>
      <c r="O10" s="314"/>
      <c r="P10" s="322"/>
      <c r="Q10" s="315"/>
      <c r="R10" s="150" t="str">
        <f ca="1">IF(ISERROR($V10),"",OFFSET('Smelter Look-up'!$C$4,$V10-4,0)&amp;"")</f>
        <v>Ganzhou Tengyuan Cobalt New Material Co., Ltd.</v>
      </c>
      <c r="S10" s="156" t="str">
        <f t="shared" ca="1" si="0"/>
        <v>CN</v>
      </c>
      <c r="T10" s="156" t="str">
        <f ca="1">IF(B10="","",IF(ISERROR(MATCH($J10,SorP!$B$1:$B$5661,0)),"",INDIRECT("'SorP'!$A$"&amp;MATCH($J10,SorP!$B$1:$B$5661,0))))</f>
        <v>CN-JX</v>
      </c>
      <c r="U10" s="169"/>
      <c r="V10" s="170">
        <f>IF(C10="",NA(),MATCH($B10&amp;$C10,'Smelter Look-up'!$J:$J,0))</f>
        <v>25</v>
      </c>
      <c r="X10" s="171">
        <f t="shared" si="1"/>
        <v>0</v>
      </c>
      <c r="AB10" s="171" t="str">
        <f t="shared" si="2"/>
        <v>CobaltGanzhou Tengyuan Cobalt New Material Co., Ltd.</v>
      </c>
    </row>
    <row r="11" spans="1:34" s="171" customFormat="1" ht="25.2">
      <c r="A11" s="319" t="s">
        <v>134</v>
      </c>
      <c r="B11" s="313" t="s">
        <v>44</v>
      </c>
      <c r="C11" s="316" t="s">
        <v>133</v>
      </c>
      <c r="D11" s="313"/>
      <c r="E11" s="313" t="s">
        <v>72</v>
      </c>
      <c r="F11" s="313" t="s">
        <v>134</v>
      </c>
      <c r="G11" s="313" t="s">
        <v>12</v>
      </c>
      <c r="H11" s="320"/>
      <c r="I11" s="321" t="s">
        <v>135</v>
      </c>
      <c r="J11" s="321" t="s">
        <v>136</v>
      </c>
      <c r="K11" s="314"/>
      <c r="L11" s="314"/>
      <c r="M11" s="314"/>
      <c r="N11" s="314"/>
      <c r="O11" s="314"/>
      <c r="P11" s="322"/>
      <c r="Q11" s="315"/>
      <c r="R11" s="150" t="str">
        <f ca="1">IF(ISERROR($V11),"",OFFSET('Smelter Look-up'!$C$4,$V11-4,0)&amp;"")</f>
        <v>Guangxi Yinyi Advanced Material Co., Ltd.</v>
      </c>
      <c r="S11" s="156" t="str">
        <f t="shared" ca="1" si="0"/>
        <v>CN</v>
      </c>
      <c r="T11" s="156" t="str">
        <f ca="1">IF(B11="","",IF(ISERROR(MATCH($J11,SorP!$B$1:$B$5661,0)),"",INDIRECT("'SorP'!$A$"&amp;MATCH($J11,SorP!$B$1:$B$5661,0))))</f>
        <v>CN-GX</v>
      </c>
      <c r="U11" s="169"/>
      <c r="V11" s="170">
        <f>IF(C11="",NA(),MATCH($B11&amp;$C11,'Smelter Look-up'!$J:$J,0))</f>
        <v>30</v>
      </c>
      <c r="X11" s="171">
        <f t="shared" si="1"/>
        <v>0</v>
      </c>
      <c r="AB11" s="171" t="str">
        <f t="shared" si="2"/>
        <v>CobaltGuangxi Yinyi Advanced Material Co., Ltd.</v>
      </c>
    </row>
    <row r="12" spans="1:34" s="171" customFormat="1" ht="25.2">
      <c r="A12" s="318" t="s">
        <v>208</v>
      </c>
      <c r="B12" s="313" t="s">
        <v>44</v>
      </c>
      <c r="C12" s="316" t="s">
        <v>207</v>
      </c>
      <c r="D12" s="313"/>
      <c r="E12" s="313" t="s">
        <v>72</v>
      </c>
      <c r="F12" s="313" t="s">
        <v>208</v>
      </c>
      <c r="G12" s="313" t="s">
        <v>12</v>
      </c>
      <c r="H12" s="320"/>
      <c r="I12" s="321" t="s">
        <v>209</v>
      </c>
      <c r="J12" s="321" t="s">
        <v>210</v>
      </c>
      <c r="K12" s="314"/>
      <c r="L12" s="314"/>
      <c r="M12" s="314"/>
      <c r="N12" s="314"/>
      <c r="O12" s="314"/>
      <c r="P12" s="322"/>
      <c r="Q12" s="315"/>
      <c r="R12" s="150" t="str">
        <f ca="1">IF(ISERROR($V12),"",OFFSET('Smelter Look-up'!$C$4,$V12-4,0)&amp;"")</f>
        <v>Tianjin Maolian Science &amp; Technology Co., Ltd.</v>
      </c>
      <c r="S12" s="156" t="str">
        <f t="shared" ca="1" si="0"/>
        <v>CN</v>
      </c>
      <c r="T12" s="156" t="str">
        <f ca="1">IF(B12="","",IF(ISERROR(MATCH($J12,SorP!$B$1:$B$5661,0)),"",INDIRECT("'SorP'!$A$"&amp;MATCH($J12,SorP!$B$1:$B$5661,0))))</f>
        <v>CN-TJ</v>
      </c>
      <c r="U12" s="169"/>
      <c r="V12" s="170">
        <f>IF(C12="",NA(),MATCH($B12&amp;$C12,'Smelter Look-up'!$J:$J,0))</f>
        <v>116</v>
      </c>
      <c r="X12" s="171">
        <f t="shared" si="1"/>
        <v>0</v>
      </c>
      <c r="AB12" s="171" t="str">
        <f t="shared" si="2"/>
        <v>CobaltTianjin Maolian Science &amp; Technology Co., Ltd.</v>
      </c>
    </row>
    <row r="13" spans="1:34" s="171" customFormat="1" ht="25.2">
      <c r="A13" s="318" t="s">
        <v>151</v>
      </c>
      <c r="B13" s="313" t="s">
        <v>44</v>
      </c>
      <c r="C13" s="316" t="s">
        <v>150</v>
      </c>
      <c r="D13" s="313"/>
      <c r="E13" s="313" t="s">
        <v>72</v>
      </c>
      <c r="F13" s="313" t="s">
        <v>151</v>
      </c>
      <c r="G13" s="313" t="s">
        <v>12</v>
      </c>
      <c r="H13" s="320"/>
      <c r="I13" s="321" t="s">
        <v>152</v>
      </c>
      <c r="J13" s="321" t="s">
        <v>153</v>
      </c>
      <c r="K13" s="314"/>
      <c r="L13" s="314"/>
      <c r="M13" s="314"/>
      <c r="N13" s="314"/>
      <c r="O13" s="314"/>
      <c r="P13" s="322"/>
      <c r="Q13" s="315"/>
      <c r="R13" s="150" t="str">
        <f ca="1">IF(ISERROR($V13),"",OFFSET('Smelter Look-up'!$C$4,$V13-4,0)&amp;"")</f>
        <v>Hunan Brunp Recycling Technology Co., Ltd.</v>
      </c>
      <c r="S13" s="156" t="str">
        <f t="shared" ca="1" si="0"/>
        <v>CN</v>
      </c>
      <c r="T13" s="156" t="str">
        <f ca="1">IF(B13="","",IF(ISERROR(MATCH($J13,SorP!$B$1:$B$5661,0)),"",INDIRECT("'SorP'!$A$"&amp;MATCH($J13,SorP!$B$1:$B$5661,0))))</f>
        <v>CN-HN</v>
      </c>
      <c r="U13" s="169"/>
      <c r="V13" s="170">
        <f>IF(C13="",NA(),MATCH($B13&amp;$C13,'Smelter Look-up'!$J:$J,0))</f>
        <v>36</v>
      </c>
      <c r="X13" s="171">
        <f t="shared" si="1"/>
        <v>0</v>
      </c>
      <c r="AB13" s="171" t="str">
        <f t="shared" si="2"/>
        <v>CobaltHunan Brunp Recycling Technology Co., Ltd.</v>
      </c>
    </row>
    <row r="14" spans="1:34" s="171" customFormat="1" ht="25.2">
      <c r="A14" s="319" t="s">
        <v>250</v>
      </c>
      <c r="B14" s="313" t="s">
        <v>44</v>
      </c>
      <c r="C14" s="316" t="s">
        <v>249</v>
      </c>
      <c r="D14" s="313"/>
      <c r="E14" s="313" t="s">
        <v>72</v>
      </c>
      <c r="F14" s="313" t="s">
        <v>250</v>
      </c>
      <c r="G14" s="313" t="s">
        <v>12</v>
      </c>
      <c r="H14" s="320"/>
      <c r="I14" s="321" t="s">
        <v>251</v>
      </c>
      <c r="J14" s="321" t="s">
        <v>123</v>
      </c>
      <c r="K14" s="314"/>
      <c r="L14" s="314"/>
      <c r="M14" s="314"/>
      <c r="N14" s="314"/>
      <c r="O14" s="314"/>
      <c r="P14" s="322"/>
      <c r="Q14" s="315"/>
      <c r="R14" s="150" t="str">
        <f ca="1">IF(ISERROR($V14),"",OFFSET('Smelter Look-up'!$C$4,$V14-4,0)&amp;"")</f>
        <v>Nantong Xinwei Nickel Cobalt Technology Development Co., Ltd.</v>
      </c>
      <c r="S14" s="156" t="str">
        <f t="shared" ca="1" si="0"/>
        <v>CN</v>
      </c>
      <c r="T14" s="156" t="str">
        <f ca="1">IF(B14="","",IF(ISERROR(MATCH($J14,SorP!$B$1:$B$5661,0)),"",INDIRECT("'SorP'!$A$"&amp;MATCH($J14,SorP!$B$1:$B$5661,0))))</f>
        <v>CN-JS</v>
      </c>
      <c r="U14" s="169"/>
      <c r="V14" s="170">
        <f>IF(C14="",NA(),MATCH($B14&amp;$C14,'Smelter Look-up'!$J:$J,0))</f>
        <v>91</v>
      </c>
      <c r="X14" s="171">
        <f t="shared" si="1"/>
        <v>0</v>
      </c>
      <c r="AB14" s="171" t="str">
        <f t="shared" si="2"/>
        <v>CobaltNantong Xinwei Nickel Cobalt Technology Development Co., Ltd.</v>
      </c>
    </row>
    <row r="15" spans="1:34" s="171" customFormat="1" ht="20.399999999999999">
      <c r="A15" s="319" t="s">
        <v>323</v>
      </c>
      <c r="B15" s="313" t="s">
        <v>44</v>
      </c>
      <c r="C15" s="316" t="s">
        <v>322</v>
      </c>
      <c r="D15" s="313"/>
      <c r="E15" s="313" t="s">
        <v>72</v>
      </c>
      <c r="F15" s="313" t="s">
        <v>323</v>
      </c>
      <c r="G15" s="313" t="s">
        <v>12</v>
      </c>
      <c r="H15" s="320"/>
      <c r="I15" s="321" t="s">
        <v>324</v>
      </c>
      <c r="J15" s="321" t="s">
        <v>218</v>
      </c>
      <c r="K15" s="314"/>
      <c r="L15" s="314"/>
      <c r="M15" s="314"/>
      <c r="N15" s="314"/>
      <c r="O15" s="314"/>
      <c r="P15" s="322"/>
      <c r="Q15" s="315"/>
      <c r="R15" s="150" t="str">
        <f ca="1">IF(ISERROR($V15),"",OFFSET('Smelter Look-up'!$C$4,$V15-4,0)&amp;"")</f>
        <v>Zhejiang Huayou Cobalt Company Limited</v>
      </c>
      <c r="S15" s="156" t="str">
        <f t="shared" ca="1" si="0"/>
        <v>CN</v>
      </c>
      <c r="T15" s="156" t="str">
        <f ca="1">IF(B15="","",IF(ISERROR(MATCH($J15,SorP!$B$1:$B$5661,0)),"",INDIRECT("'SorP'!$A$"&amp;MATCH($J15,SorP!$B$1:$B$5661,0))))</f>
        <v>CN-ZJ</v>
      </c>
      <c r="U15" s="169"/>
      <c r="V15" s="170">
        <f>IF(C15="",NA(),MATCH($B15&amp;$C15,'Smelter Look-up'!$J:$J,0))</f>
        <v>130</v>
      </c>
      <c r="X15" s="171">
        <f t="shared" si="1"/>
        <v>0</v>
      </c>
      <c r="AB15" s="171" t="str">
        <f t="shared" si="2"/>
        <v>CobaltZhejiang Huayou Cobalt Company Limited</v>
      </c>
    </row>
    <row r="16" spans="1:34" s="171" customFormat="1" ht="20.399999999999999">
      <c r="A16" s="318" t="s">
        <v>109</v>
      </c>
      <c r="B16" s="313" t="s">
        <v>44</v>
      </c>
      <c r="C16" s="316" t="s">
        <v>107</v>
      </c>
      <c r="D16" s="313"/>
      <c r="E16" s="313" t="s">
        <v>108</v>
      </c>
      <c r="F16" s="313" t="s">
        <v>109</v>
      </c>
      <c r="G16" s="313" t="s">
        <v>12</v>
      </c>
      <c r="H16" s="320"/>
      <c r="I16" s="321" t="s">
        <v>110</v>
      </c>
      <c r="J16" s="321" t="s">
        <v>111</v>
      </c>
      <c r="K16" s="314"/>
      <c r="L16" s="314"/>
      <c r="M16" s="314"/>
      <c r="N16" s="314"/>
      <c r="O16" s="314"/>
      <c r="P16" s="322"/>
      <c r="Q16" s="315"/>
      <c r="R16" s="150" t="str">
        <f ca="1">IF(ISERROR($V16),"",OFFSET('Smelter Look-up'!$C$4,$V16-4,0)&amp;"")</f>
        <v>Umicore Finland Oy</v>
      </c>
      <c r="S16" s="156" t="str">
        <f t="shared" ca="1" si="0"/>
        <v>FI</v>
      </c>
      <c r="T16" s="156" t="str">
        <f ca="1">IF(B16="","",IF(ISERROR(MATCH($J16,SorP!$B$1:$B$5661,0)),"",INDIRECT("'SorP'!$A$"&amp;MATCH($J16,SorP!$B$1:$B$5661,0))))</f>
        <v>FI-07</v>
      </c>
      <c r="U16" s="169"/>
      <c r="V16" s="170">
        <f>IF(C16="",NA(),MATCH($B16&amp;$C16,'Smelter Look-up'!$J:$J,0))</f>
        <v>117</v>
      </c>
      <c r="X16" s="171">
        <f t="shared" si="1"/>
        <v>0</v>
      </c>
      <c r="AB16" s="171" t="str">
        <f t="shared" si="2"/>
        <v>CobaltUmicore Finland Oy</v>
      </c>
    </row>
    <row r="17" spans="1:28" s="171" customFormat="1" ht="20.399999999999999">
      <c r="A17" s="318" t="s">
        <v>113</v>
      </c>
      <c r="B17" s="313" t="s">
        <v>44</v>
      </c>
      <c r="C17" s="316" t="s">
        <v>112</v>
      </c>
      <c r="D17" s="313"/>
      <c r="E17" s="313" t="s">
        <v>72</v>
      </c>
      <c r="F17" s="313" t="s">
        <v>113</v>
      </c>
      <c r="G17" s="313" t="s">
        <v>12</v>
      </c>
      <c r="H17" s="320"/>
      <c r="I17" s="321" t="s">
        <v>114</v>
      </c>
      <c r="J17" s="321" t="s">
        <v>115</v>
      </c>
      <c r="K17" s="314"/>
      <c r="L17" s="314"/>
      <c r="M17" s="314"/>
      <c r="N17" s="314"/>
      <c r="O17" s="314"/>
      <c r="P17" s="322"/>
      <c r="Q17" s="315"/>
      <c r="R17" s="150" t="str">
        <f ca="1">IF(ISERROR($V17),"",OFFSET('Smelter Look-up'!$C$4,$V17-4,0)&amp;"")</f>
        <v>Gangzhou Yi Hao Umicore Industry Co.</v>
      </c>
      <c r="S17" s="156" t="str">
        <f t="shared" ca="1" si="0"/>
        <v>CN</v>
      </c>
      <c r="T17" s="156" t="str">
        <f ca="1">IF(B17="","",IF(ISERROR(MATCH($J17,SorP!$B$1:$B$5661,0)),"",INDIRECT("'SorP'!$A$"&amp;MATCH($J17,SorP!$B$1:$B$5661,0))))</f>
        <v>CN-JX</v>
      </c>
      <c r="U17" s="169"/>
      <c r="V17" s="170">
        <f>IF(C17="",NA(),MATCH($B17&amp;$C17,'Smelter Look-up'!$J:$J,0))</f>
        <v>23</v>
      </c>
      <c r="X17" s="171">
        <f t="shared" si="1"/>
        <v>0</v>
      </c>
      <c r="AB17" s="171" t="str">
        <f t="shared" si="2"/>
        <v>CobaltGangzhou Yi Hao Umicore Industry Co.</v>
      </c>
    </row>
    <row r="18" spans="1:28" s="171" customFormat="1" ht="20.399999999999999">
      <c r="A18" s="318" t="s">
        <v>300</v>
      </c>
      <c r="B18" s="313" t="s">
        <v>44</v>
      </c>
      <c r="C18" s="316" t="s">
        <v>298</v>
      </c>
      <c r="D18" s="313"/>
      <c r="E18" s="313" t="s">
        <v>299</v>
      </c>
      <c r="F18" s="313" t="s">
        <v>300</v>
      </c>
      <c r="G18" s="313" t="s">
        <v>12</v>
      </c>
      <c r="H18" s="320"/>
      <c r="I18" s="321" t="s">
        <v>301</v>
      </c>
      <c r="J18" s="321" t="s">
        <v>302</v>
      </c>
      <c r="K18" s="314"/>
      <c r="L18" s="314"/>
      <c r="M18" s="314"/>
      <c r="N18" s="314"/>
      <c r="O18" s="314"/>
      <c r="P18" s="322"/>
      <c r="Q18" s="315"/>
      <c r="R18" s="150" t="str">
        <f ca="1">IF(ISERROR($V18),"",OFFSET('Smelter Look-up'!$C$4,$V18-4,0)&amp;"")</f>
        <v>Umicore Olen</v>
      </c>
      <c r="S18" s="156" t="str">
        <f t="shared" ca="1" si="0"/>
        <v>BE</v>
      </c>
      <c r="T18" s="156" t="str">
        <f ca="1">IF(B18="","",IF(ISERROR(MATCH($J18,SorP!$B$1:$B$5661,0)),"",INDIRECT("'SorP'!$A$"&amp;MATCH($J18,SorP!$B$1:$B$5661,0))))</f>
        <v>BE-VAN</v>
      </c>
      <c r="U18" s="169"/>
      <c r="V18" s="170">
        <f>IF(C18="",NA(),MATCH($B18&amp;$C18,'Smelter Look-up'!$J:$J,0))</f>
        <v>118</v>
      </c>
      <c r="X18" s="171">
        <f t="shared" si="1"/>
        <v>0</v>
      </c>
      <c r="AB18" s="171" t="str">
        <f t="shared" si="2"/>
        <v>CobaltUmicore Olen</v>
      </c>
    </row>
    <row r="19" spans="1:28" s="171" customFormat="1" ht="20.399999999999999">
      <c r="A19" s="318" t="s">
        <v>95</v>
      </c>
      <c r="B19" s="313" t="s">
        <v>44</v>
      </c>
      <c r="C19" s="316" t="s">
        <v>93</v>
      </c>
      <c r="D19" s="313"/>
      <c r="E19" s="313" t="s">
        <v>94</v>
      </c>
      <c r="F19" s="313" t="s">
        <v>95</v>
      </c>
      <c r="G19" s="313" t="s">
        <v>12</v>
      </c>
      <c r="H19" s="320"/>
      <c r="I19" s="321" t="s">
        <v>96</v>
      </c>
      <c r="J19" s="321" t="s">
        <v>96</v>
      </c>
      <c r="K19" s="314"/>
      <c r="L19" s="314"/>
      <c r="M19" s="314"/>
      <c r="N19" s="314"/>
      <c r="O19" s="314"/>
      <c r="P19" s="322"/>
      <c r="Q19" s="315"/>
      <c r="R19" s="150" t="str">
        <f ca="1">IF(ISERROR($V19),"",OFFSET('Smelter Look-up'!$C$4,$V19-4,0)&amp;"")</f>
        <v>Dynatec Madagascar Company</v>
      </c>
      <c r="S19" s="156" t="str">
        <f t="shared" ca="1" si="0"/>
        <v>MG</v>
      </c>
      <c r="T19" s="156" t="str">
        <f ca="1">IF(B19="","",IF(ISERROR(MATCH($J19,SorP!$B$1:$B$5661,0)),"",INDIRECT("'SorP'!$A$"&amp;MATCH($J19,SorP!$B$1:$B$5661,0))))</f>
        <v>MG-A</v>
      </c>
      <c r="U19" s="169"/>
      <c r="V19" s="170">
        <f>IF(C19="",NA(),MATCH($B19&amp;$C19,'Smelter Look-up'!$J:$J,0))</f>
        <v>15</v>
      </c>
      <c r="X19" s="171">
        <f t="shared" si="1"/>
        <v>0</v>
      </c>
      <c r="AB19" s="171" t="str">
        <f t="shared" si="2"/>
        <v>CobaltDynatec Madagascar Company</v>
      </c>
    </row>
    <row r="20" spans="1:28" s="171" customFormat="1" ht="25.2">
      <c r="A20" s="319" t="s">
        <v>187</v>
      </c>
      <c r="B20" s="313" t="s">
        <v>44</v>
      </c>
      <c r="C20" s="316" t="s">
        <v>185</v>
      </c>
      <c r="D20" s="313"/>
      <c r="E20" s="313" t="s">
        <v>186</v>
      </c>
      <c r="F20" s="313" t="s">
        <v>187</v>
      </c>
      <c r="G20" s="313" t="s">
        <v>12</v>
      </c>
      <c r="H20" s="320"/>
      <c r="I20" s="321" t="s">
        <v>188</v>
      </c>
      <c r="J20" s="321" t="s">
        <v>189</v>
      </c>
      <c r="K20" s="314"/>
      <c r="L20" s="314"/>
      <c r="M20" s="314"/>
      <c r="N20" s="314"/>
      <c r="O20" s="314"/>
      <c r="P20" s="322"/>
      <c r="Q20" s="315"/>
      <c r="R20" s="150" t="str">
        <f ca="1">IF(ISERROR($V20),"",OFFSET('Smelter Look-up'!$C$4,$V20-4,0)&amp;"")</f>
        <v>JSC Kolskaya Mining and Metallurgical Company (Kola MMC)</v>
      </c>
      <c r="S20" s="156" t="str">
        <f t="shared" ca="1" si="0"/>
        <v>RU</v>
      </c>
      <c r="T20" s="156" t="str">
        <f ca="1">IF(B20="","",IF(ISERROR(MATCH($J20,SorP!$B$1:$B$5661,0)),"",INDIRECT("'SorP'!$A$"&amp;MATCH($J20,SorP!$B$1:$B$5661,0))))</f>
        <v>RU-MUR</v>
      </c>
      <c r="U20" s="169"/>
      <c r="V20" s="170">
        <f>IF(C20="",NA(),MATCH($B20&amp;$C20,'Smelter Look-up'!$J:$J,0))</f>
        <v>53</v>
      </c>
      <c r="X20" s="171">
        <f t="shared" si="1"/>
        <v>0</v>
      </c>
      <c r="AB20" s="171" t="str">
        <f t="shared" si="2"/>
        <v>CobaltJSC Kolskaya Mining and Metallurgical Company (Kola MMC)</v>
      </c>
    </row>
    <row r="21" spans="1:28" s="171" customFormat="1" ht="20.399999999999999">
      <c r="A21" s="318" t="s">
        <v>270</v>
      </c>
      <c r="B21" s="313" t="s">
        <v>44</v>
      </c>
      <c r="C21" s="316" t="s">
        <v>269</v>
      </c>
      <c r="D21" s="313"/>
      <c r="E21" s="313" t="s">
        <v>102</v>
      </c>
      <c r="F21" s="313" t="s">
        <v>270</v>
      </c>
      <c r="G21" s="313" t="s">
        <v>12</v>
      </c>
      <c r="H21" s="320"/>
      <c r="I21" s="321" t="s">
        <v>271</v>
      </c>
      <c r="J21" s="321" t="s">
        <v>105</v>
      </c>
      <c r="K21" s="314"/>
      <c r="L21" s="314"/>
      <c r="M21" s="314"/>
      <c r="N21" s="314"/>
      <c r="O21" s="314"/>
      <c r="P21" s="322"/>
      <c r="Q21" s="315"/>
      <c r="R21" s="150" t="str">
        <f ca="1">IF(ISERROR($V21),"",OFFSET('Smelter Look-up'!$C$4,$V21-4,0)&amp;"")</f>
        <v>Port Colborne Refinery</v>
      </c>
      <c r="S21" s="156" t="str">
        <f t="shared" ca="1" si="0"/>
        <v>CA</v>
      </c>
      <c r="T21" s="156" t="str">
        <f ca="1">IF(B21="","",IF(ISERROR(MATCH($J21,SorP!$B$1:$B$5661,0)),"",INDIRECT("'SorP'!$A$"&amp;MATCH($J21,SorP!$B$1:$B$5661,0))))</f>
        <v>CA-ON</v>
      </c>
      <c r="U21" s="169"/>
      <c r="V21" s="170">
        <f>IF(C21="",NA(),MATCH($B21&amp;$C21,'Smelter Look-up'!$J:$J,0))</f>
        <v>100</v>
      </c>
      <c r="X21" s="171">
        <f t="shared" si="1"/>
        <v>0</v>
      </c>
      <c r="AB21" s="171" t="str">
        <f t="shared" si="2"/>
        <v>CobaltPort Colborne Refinery</v>
      </c>
    </row>
    <row r="22" spans="1:28" s="171" customFormat="1" ht="20.399999999999999">
      <c r="A22" s="318" t="s">
        <v>103</v>
      </c>
      <c r="B22" s="313" t="s">
        <v>44</v>
      </c>
      <c r="C22" s="316" t="s">
        <v>101</v>
      </c>
      <c r="D22" s="313"/>
      <c r="E22" s="313" t="s">
        <v>102</v>
      </c>
      <c r="F22" s="313" t="s">
        <v>103</v>
      </c>
      <c r="G22" s="313" t="s">
        <v>12</v>
      </c>
      <c r="H22" s="320"/>
      <c r="I22" s="321" t="s">
        <v>104</v>
      </c>
      <c r="J22" s="321" t="s">
        <v>105</v>
      </c>
      <c r="K22" s="314"/>
      <c r="L22" s="314"/>
      <c r="M22" s="314"/>
      <c r="N22" s="314"/>
      <c r="O22" s="314"/>
      <c r="P22" s="322"/>
      <c r="Q22" s="315"/>
      <c r="R22" s="150" t="str">
        <f ca="1">IF(ISERROR($V22),"",OFFSET('Smelter Look-up'!$C$4,$V22-4,0)&amp;"")</f>
        <v>Fort Saskatchewan Metals Facility</v>
      </c>
      <c r="S22" s="156" t="str">
        <f t="shared" ca="1" si="0"/>
        <v>CA</v>
      </c>
      <c r="T22" s="156" t="str">
        <f ca="1">IF(B22="","",IF(ISERROR(MATCH($J22,SorP!$B$1:$B$5661,0)),"",INDIRECT("'SorP'!$A$"&amp;MATCH($J22,SorP!$B$1:$B$5661,0))))</f>
        <v>CA-ON</v>
      </c>
      <c r="U22" s="169"/>
      <c r="V22" s="170">
        <f>IF(C22="",NA(),MATCH($B22&amp;$C22,'Smelter Look-up'!$J:$J,0))</f>
        <v>20</v>
      </c>
      <c r="X22" s="171">
        <f t="shared" si="1"/>
        <v>0</v>
      </c>
      <c r="AB22" s="171" t="str">
        <f t="shared" si="2"/>
        <v>CobaltFort Saskatchewan Metals Facility</v>
      </c>
    </row>
    <row r="23" spans="1:28" s="171" customFormat="1" ht="20.399999999999999">
      <c r="A23" s="318" t="s">
        <v>246</v>
      </c>
      <c r="B23" s="313" t="s">
        <v>44</v>
      </c>
      <c r="C23" s="316" t="s">
        <v>245</v>
      </c>
      <c r="D23" s="313"/>
      <c r="E23" s="313" t="s">
        <v>72</v>
      </c>
      <c r="F23" s="313" t="s">
        <v>246</v>
      </c>
      <c r="G23" s="313" t="s">
        <v>12</v>
      </c>
      <c r="H23" s="320"/>
      <c r="I23" s="321" t="s">
        <v>247</v>
      </c>
      <c r="J23" s="321" t="s">
        <v>123</v>
      </c>
      <c r="K23" s="314"/>
      <c r="L23" s="314"/>
      <c r="M23" s="314"/>
      <c r="N23" s="314"/>
      <c r="O23" s="314"/>
      <c r="P23" s="322"/>
      <c r="Q23" s="315"/>
      <c r="R23" s="150" t="str">
        <f ca="1">IF(ISERROR($V23),"",OFFSET('Smelter Look-up'!$C$4,$V23-4,0)&amp;"")</f>
        <v>Nanjing Hanrui Cobalt</v>
      </c>
      <c r="S23" s="156" t="str">
        <f t="shared" ca="1" si="0"/>
        <v>CN</v>
      </c>
      <c r="T23" s="156" t="str">
        <f ca="1">IF(B23="","",IF(ISERROR(MATCH($J23,SorP!$B$1:$B$5661,0)),"",INDIRECT("'SorP'!$A$"&amp;MATCH($J23,SorP!$B$1:$B$5661,0))))</f>
        <v>CN-JS</v>
      </c>
      <c r="U23" s="169"/>
      <c r="V23" s="170">
        <f>IF(C23="",NA(),MATCH($B23&amp;$C23,'Smelter Look-up'!$J:$J,0))</f>
        <v>89</v>
      </c>
      <c r="X23" s="171">
        <f t="shared" si="1"/>
        <v>0</v>
      </c>
      <c r="AB23" s="171" t="str">
        <f t="shared" si="2"/>
        <v>CobaltNanjing Hanrui Cobalt</v>
      </c>
    </row>
    <row r="24" spans="1:28" s="171" customFormat="1" ht="25.2">
      <c r="A24" s="317" t="s">
        <v>278</v>
      </c>
      <c r="B24" s="313" t="s">
        <v>44</v>
      </c>
      <c r="C24" s="316" t="s">
        <v>277</v>
      </c>
      <c r="D24" s="313"/>
      <c r="E24" s="313" t="s">
        <v>72</v>
      </c>
      <c r="F24" s="313" t="s">
        <v>278</v>
      </c>
      <c r="G24" s="313" t="s">
        <v>12</v>
      </c>
      <c r="H24" s="320"/>
      <c r="I24" s="321" t="s">
        <v>279</v>
      </c>
      <c r="J24" s="321" t="s">
        <v>218</v>
      </c>
      <c r="K24" s="314"/>
      <c r="L24" s="314"/>
      <c r="M24" s="314"/>
      <c r="N24" s="314"/>
      <c r="O24" s="314"/>
      <c r="P24" s="322"/>
      <c r="Q24" s="315"/>
      <c r="R24" s="150" t="str">
        <f ca="1">IF(ISERROR($V24),"",OFFSET('Smelter Look-up'!$C$4,$V24-4,0)&amp;"")</f>
        <v>Quzhou Huayou Cobalt New Material Co., Ltd.</v>
      </c>
      <c r="S24" s="156" t="str">
        <f t="shared" ca="1" si="0"/>
        <v>CN</v>
      </c>
      <c r="T24" s="156" t="str">
        <f ca="1">IF(B24="","",IF(ISERROR(MATCH($J24,SorP!$B$1:$B$5661,0)),"",INDIRECT("'SorP'!$A$"&amp;MATCH($J24,SorP!$B$1:$B$5661,0))))</f>
        <v>CN-ZJ</v>
      </c>
      <c r="U24" s="169"/>
      <c r="V24" s="170">
        <f>IF(C24="",NA(),MATCH($B24&amp;$C24,'Smelter Look-up'!$J:$J,0))</f>
        <v>102</v>
      </c>
      <c r="X24" s="171">
        <f t="shared" si="1"/>
        <v>0</v>
      </c>
      <c r="AB24" s="171" t="str">
        <f t="shared" si="2"/>
        <v>CobaltQuzhou Huayou Cobalt New Material Co., Ltd.</v>
      </c>
    </row>
    <row r="25" spans="1:28" s="171" customFormat="1" ht="25.2">
      <c r="A25" s="317" t="s">
        <v>191</v>
      </c>
      <c r="B25" s="313" t="s">
        <v>44</v>
      </c>
      <c r="C25" s="316" t="s">
        <v>190</v>
      </c>
      <c r="D25" s="313"/>
      <c r="E25" s="313" t="s">
        <v>67</v>
      </c>
      <c r="F25" s="313" t="s">
        <v>191</v>
      </c>
      <c r="G25" s="313" t="s">
        <v>12</v>
      </c>
      <c r="H25" s="320"/>
      <c r="I25" s="321" t="s">
        <v>192</v>
      </c>
      <c r="J25" s="321" t="s">
        <v>193</v>
      </c>
      <c r="K25" s="314"/>
      <c r="L25" s="314"/>
      <c r="M25" s="314"/>
      <c r="N25" s="314"/>
      <c r="O25" s="314"/>
      <c r="P25" s="322"/>
      <c r="Q25" s="315"/>
      <c r="R25" s="150" t="str">
        <f ca="1">IF(ISERROR($V25),"",OFFSET('Smelter Look-up'!$C$4,$V25-4,0)&amp;"")</f>
        <v>Kamoto Copper Company</v>
      </c>
      <c r="S25" s="156" t="str">
        <f t="shared" ca="1" si="0"/>
        <v>CD</v>
      </c>
      <c r="T25" s="156" t="str">
        <f ca="1">IF(B25="","",IF(ISERROR(MATCH($J25,SorP!$B$1:$B$5661,0)),"",INDIRECT("'SorP'!$A$"&amp;MATCH($J25,SorP!$B$1:$B$5661,0))))</f>
        <v>CD-LU</v>
      </c>
      <c r="U25" s="169"/>
      <c r="V25" s="170">
        <f>IF(C25="",NA(),MATCH($B25&amp;$C25,'Smelter Look-up'!$J:$J,0))</f>
        <v>54</v>
      </c>
      <c r="X25" s="171">
        <f t="shared" si="1"/>
        <v>0</v>
      </c>
      <c r="AB25" s="171" t="str">
        <f t="shared" si="2"/>
        <v>CobaltKamoto Copper Company</v>
      </c>
    </row>
    <row r="26" spans="1:28" s="171" customFormat="1" ht="25.2">
      <c r="A26" s="317" t="s">
        <v>68</v>
      </c>
      <c r="B26" s="313" t="s">
        <v>44</v>
      </c>
      <c r="C26" s="316" t="s">
        <v>66</v>
      </c>
      <c r="D26" s="313"/>
      <c r="E26" s="313" t="s">
        <v>67</v>
      </c>
      <c r="F26" s="313" t="s">
        <v>68</v>
      </c>
      <c r="G26" s="313" t="s">
        <v>12</v>
      </c>
      <c r="H26" s="320"/>
      <c r="I26" s="321" t="s">
        <v>69</v>
      </c>
      <c r="J26" s="321" t="s">
        <v>70</v>
      </c>
      <c r="K26" s="314"/>
      <c r="L26" s="314"/>
      <c r="M26" s="314"/>
      <c r="N26" s="314"/>
      <c r="O26" s="314"/>
      <c r="P26" s="322"/>
      <c r="Q26" s="315"/>
      <c r="R26" s="150" t="str">
        <f ca="1">IF(ISERROR($V26),"",OFFSET('Smelter Look-up'!$C$4,$V26-4,0)&amp;"")</f>
        <v>Chemaf Etoile</v>
      </c>
      <c r="S26" s="156" t="str">
        <f t="shared" ca="1" si="0"/>
        <v>CD</v>
      </c>
      <c r="T26" s="156" t="str">
        <f ca="1">IF(B26="","",IF(ISERROR(MATCH($J26,SorP!$B$1:$B$5661,0)),"",INDIRECT("'SorP'!$A$"&amp;MATCH($J26,SorP!$B$1:$B$5661,0))))</f>
        <v>CD-HK</v>
      </c>
      <c r="U26" s="169"/>
      <c r="V26" s="170">
        <f>IF(C26="",NA(),MATCH($B26&amp;$C26,'Smelter Look-up'!$J:$J,0))</f>
        <v>7</v>
      </c>
      <c r="X26" s="171">
        <f t="shared" si="1"/>
        <v>0</v>
      </c>
      <c r="AB26" s="171" t="str">
        <f t="shared" si="2"/>
        <v>CobaltChemaf Etoile</v>
      </c>
    </row>
    <row r="27" spans="1:28" s="171" customFormat="1" ht="25.2">
      <c r="A27" s="317" t="s">
        <v>288</v>
      </c>
      <c r="B27" s="313" t="s">
        <v>44</v>
      </c>
      <c r="C27" s="316" t="s">
        <v>287</v>
      </c>
      <c r="D27" s="313"/>
      <c r="E27" s="313" t="s">
        <v>67</v>
      </c>
      <c r="F27" s="313" t="s">
        <v>288</v>
      </c>
      <c r="G27" s="313" t="s">
        <v>12</v>
      </c>
      <c r="H27" s="320"/>
      <c r="I27" s="321" t="s">
        <v>69</v>
      </c>
      <c r="J27" s="321" t="s">
        <v>70</v>
      </c>
      <c r="K27" s="314"/>
      <c r="L27" s="314"/>
      <c r="M27" s="314"/>
      <c r="N27" s="314"/>
      <c r="O27" s="314"/>
      <c r="P27" s="322"/>
      <c r="Q27" s="315"/>
      <c r="R27" s="150" t="str">
        <f ca="1">IF(ISERROR($V27),"",OFFSET('Smelter Look-up'!$C$4,$V27-4,0)&amp;"")</f>
        <v>Societe pour le Traitment du Terril de Lubumbashi (STL)</v>
      </c>
      <c r="S27" s="156" t="str">
        <f t="shared" ca="1" si="0"/>
        <v>CD</v>
      </c>
      <c r="T27" s="156" t="str">
        <f ca="1">IF(B27="","",IF(ISERROR(MATCH($J27,SorP!$B$1:$B$5661,0)),"",INDIRECT("'SorP'!$A$"&amp;MATCH($J27,SorP!$B$1:$B$5661,0))))</f>
        <v>CD-HK</v>
      </c>
      <c r="U27" s="169"/>
      <c r="V27" s="170">
        <f>IF(C27="",NA(),MATCH($B27&amp;$C27,'Smelter Look-up'!$J:$J,0))</f>
        <v>107</v>
      </c>
      <c r="X27" s="171">
        <f t="shared" si="1"/>
        <v>0</v>
      </c>
      <c r="AB27" s="171" t="str">
        <f t="shared" si="2"/>
        <v>CobaltSociete pour le Traitment du Terril de Lubumbashi (STL)</v>
      </c>
    </row>
    <row r="28" spans="1:28" s="171" customFormat="1" ht="25.2">
      <c r="A28" s="317" t="s">
        <v>196</v>
      </c>
      <c r="B28" s="313" t="s">
        <v>44</v>
      </c>
      <c r="C28" s="316" t="s">
        <v>12842</v>
      </c>
      <c r="D28" s="313"/>
      <c r="E28" s="313" t="s">
        <v>67</v>
      </c>
      <c r="F28" s="313" t="s">
        <v>196</v>
      </c>
      <c r="G28" s="313" t="s">
        <v>12</v>
      </c>
      <c r="H28" s="320"/>
      <c r="I28" s="321" t="s">
        <v>69</v>
      </c>
      <c r="J28" s="321" t="s">
        <v>70</v>
      </c>
      <c r="K28" s="314"/>
      <c r="L28" s="314"/>
      <c r="M28" s="314"/>
      <c r="N28" s="314"/>
      <c r="O28" s="314"/>
      <c r="P28" s="322"/>
      <c r="Q28" s="315"/>
      <c r="R28" s="150" t="str">
        <f ca="1">IF(ISERROR($V28),"",OFFSET('Smelter Look-up'!$C$4,$V28-4,0)&amp;"")</f>
        <v/>
      </c>
      <c r="S28" s="156" t="str">
        <f t="shared" ca="1" si="0"/>
        <v>CD</v>
      </c>
      <c r="T28" s="156" t="str">
        <f ca="1">IF(B28="","",IF(ISERROR(MATCH($J28,SorP!$B$1:$B$5661,0)),"",INDIRECT("'SorP'!$A$"&amp;MATCH($J28,SorP!$B$1:$B$5661,0))))</f>
        <v>CD-HK</v>
      </c>
      <c r="U28" s="169"/>
      <c r="V28" s="170" t="e">
        <f>IF(C28="",NA(),MATCH($B28&amp;$C28,'Smelter Look-up'!$J:$J,0))</f>
        <v>#N/A</v>
      </c>
      <c r="X28" s="171">
        <f t="shared" si="1"/>
        <v>0</v>
      </c>
      <c r="AB28" s="171" t="str">
        <f t="shared" si="2"/>
        <v>CobaltLa Compagnie de Traitement des Rejets de Kingamyambo S.A.</v>
      </c>
    </row>
    <row r="29" spans="1:28" s="171" customFormat="1" ht="25.2">
      <c r="A29" s="317" t="s">
        <v>257</v>
      </c>
      <c r="B29" s="313" t="s">
        <v>44</v>
      </c>
      <c r="C29" s="316" t="s">
        <v>12561</v>
      </c>
      <c r="D29" s="313"/>
      <c r="E29" s="313" t="s">
        <v>143</v>
      </c>
      <c r="F29" s="313" t="s">
        <v>257</v>
      </c>
      <c r="G29" s="313" t="s">
        <v>12</v>
      </c>
      <c r="H29" s="320"/>
      <c r="I29" s="321" t="s">
        <v>258</v>
      </c>
      <c r="J29" s="321" t="s">
        <v>259</v>
      </c>
      <c r="K29" s="314"/>
      <c r="L29" s="314"/>
      <c r="M29" s="314"/>
      <c r="N29" s="314"/>
      <c r="O29" s="314"/>
      <c r="P29" s="322"/>
      <c r="Q29" s="315"/>
      <c r="R29" s="150" t="str">
        <f ca="1">IF(ISERROR($V29),"",OFFSET('Smelter Look-up'!$C$4,$V29-4,0)&amp;"")</f>
        <v>Niihama Nickel Refinery, Sumitomo Metal Mining</v>
      </c>
      <c r="S29" s="156" t="str">
        <f t="shared" ca="1" si="0"/>
        <v>JP</v>
      </c>
      <c r="T29" s="156" t="str">
        <f ca="1">IF(B29="","",IF(ISERROR(MATCH($J29,SorP!$B$1:$B$5661,0)),"",INDIRECT("'SorP'!$A$"&amp;MATCH($J29,SorP!$B$1:$B$5661,0))))</f>
        <v>JP-38</v>
      </c>
      <c r="U29" s="169"/>
      <c r="V29" s="170">
        <f>IF(C29="",NA(),MATCH($B29&amp;$C29,'Smelter Look-up'!$J:$J,0))</f>
        <v>96</v>
      </c>
      <c r="X29" s="171">
        <f t="shared" si="1"/>
        <v>0</v>
      </c>
      <c r="AB29" s="171" t="str">
        <f t="shared" si="2"/>
        <v>CobaltNiihama Nickel Refinery, Sumitomo Metal Mining</v>
      </c>
    </row>
    <row r="30" spans="1:28" s="171" customFormat="1" ht="20.399999999999999">
      <c r="A30" s="317" t="s">
        <v>238</v>
      </c>
      <c r="B30" s="313" t="s">
        <v>44</v>
      </c>
      <c r="C30" s="316" t="s">
        <v>237</v>
      </c>
      <c r="D30" s="313"/>
      <c r="E30" s="313" t="s">
        <v>78</v>
      </c>
      <c r="F30" s="313" t="s">
        <v>238</v>
      </c>
      <c r="G30" s="313" t="s">
        <v>12</v>
      </c>
      <c r="H30" s="320"/>
      <c r="I30" s="321" t="s">
        <v>239</v>
      </c>
      <c r="J30" s="321" t="s">
        <v>240</v>
      </c>
      <c r="K30" s="314"/>
      <c r="L30" s="314"/>
      <c r="M30" s="314"/>
      <c r="N30" s="314"/>
      <c r="O30" s="314"/>
      <c r="P30" s="322"/>
      <c r="Q30" s="315"/>
      <c r="R30" s="150" t="str">
        <f ca="1">IF(ISERROR($V30),"",OFFSET('Smelter Look-up'!$C$4,$V30-4,0)&amp;"")</f>
        <v>Mine de Bou-Azzer</v>
      </c>
      <c r="S30" s="156" t="str">
        <f t="shared" ca="1" si="0"/>
        <v>MA</v>
      </c>
      <c r="T30" s="156" t="str">
        <f ca="1">IF(B30="","",IF(ISERROR(MATCH($J30,SorP!$B$1:$B$5661,0)),"",INDIRECT("'SorP'!$A$"&amp;MATCH($J30,SorP!$B$1:$B$5661,0))))</f>
        <v>MA-08</v>
      </c>
      <c r="U30" s="169"/>
      <c r="V30" s="170">
        <f>IF(C30="",NA(),MATCH($B30&amp;$C30,'Smelter Look-up'!$J:$J,0))</f>
        <v>80</v>
      </c>
      <c r="X30" s="171">
        <f t="shared" si="1"/>
        <v>0</v>
      </c>
      <c r="AB30" s="171" t="str">
        <f t="shared" si="2"/>
        <v>CobaltMine de Bou-Azzer</v>
      </c>
    </row>
    <row r="31" spans="1:28" s="171" customFormat="1" ht="20.399999999999999">
      <c r="A31" s="317" t="s">
        <v>79</v>
      </c>
      <c r="B31" s="313" t="s">
        <v>44</v>
      </c>
      <c r="C31" s="316" t="s">
        <v>77</v>
      </c>
      <c r="D31" s="313"/>
      <c r="E31" s="313" t="s">
        <v>78</v>
      </c>
      <c r="F31" s="313" t="s">
        <v>79</v>
      </c>
      <c r="G31" s="313" t="s">
        <v>12</v>
      </c>
      <c r="H31" s="320"/>
      <c r="I31" s="321" t="s">
        <v>80</v>
      </c>
      <c r="J31" s="321" t="s">
        <v>7858</v>
      </c>
      <c r="K31" s="314"/>
      <c r="L31" s="314"/>
      <c r="M31" s="314"/>
      <c r="N31" s="314"/>
      <c r="O31" s="314"/>
      <c r="P31" s="322"/>
      <c r="Q31" s="315"/>
      <c r="R31" s="150" t="str">
        <f ca="1">IF(ISERROR($V31),"",OFFSET('Smelter Look-up'!$C$4,$V31-4,0)&amp;"")</f>
        <v>Compagnie de Tifnout Tiranimine</v>
      </c>
      <c r="S31" s="156" t="str">
        <f t="shared" ca="1" si="0"/>
        <v>MA</v>
      </c>
      <c r="T31" s="156" t="str">
        <f ca="1">IF(B31="","",IF(ISERROR(MATCH($J31,SorP!$B$1:$B$5661,0)),"",INDIRECT("'SorP'!$A$"&amp;MATCH($J31,SorP!$B$1:$B$5661,0))))</f>
        <v>MA-07</v>
      </c>
      <c r="U31" s="169"/>
      <c r="V31" s="170">
        <f>IF(C31="",NA(),MATCH($B31&amp;$C31,'Smelter Look-up'!$J:$J,0))</f>
        <v>10</v>
      </c>
      <c r="X31" s="171">
        <f t="shared" si="1"/>
        <v>0</v>
      </c>
      <c r="AB31" s="171" t="str">
        <f t="shared" si="2"/>
        <v>CobaltCompagnie de Tifnout Tiranimine</v>
      </c>
    </row>
    <row r="32" spans="1:28" s="171" customFormat="1" ht="20.399999999999999">
      <c r="A32" s="317" t="s">
        <v>12843</v>
      </c>
      <c r="B32" s="313" t="s">
        <v>44</v>
      </c>
      <c r="C32" s="316" t="s">
        <v>12844</v>
      </c>
      <c r="D32" s="313"/>
      <c r="E32" s="313" t="s">
        <v>12845</v>
      </c>
      <c r="F32" s="313" t="s">
        <v>12843</v>
      </c>
      <c r="G32" s="313" t="s">
        <v>12</v>
      </c>
      <c r="H32" s="320"/>
      <c r="I32" s="321"/>
      <c r="J32" s="321"/>
      <c r="K32" s="314"/>
      <c r="L32" s="314"/>
      <c r="M32" s="314"/>
      <c r="N32" s="314"/>
      <c r="O32" s="314"/>
      <c r="P32" s="322"/>
      <c r="Q32" s="315"/>
      <c r="R32" s="150" t="str">
        <f ca="1">IF(ISERROR($V32),"",OFFSET('Smelter Look-up'!$C$4,$V32-4,0)&amp;"")</f>
        <v/>
      </c>
      <c r="S32" s="156" t="str">
        <f t="shared" ca="1" si="0"/>
        <v>PH</v>
      </c>
      <c r="T32" s="156" t="str">
        <f ca="1">IF(B32="","",IF(ISERROR(MATCH($J32,SorP!$B$1:$B$5661,0)),"",INDIRECT("'SorP'!$A$"&amp;MATCH($J32,SorP!$B$1:$B$5661,0))))</f>
        <v/>
      </c>
      <c r="U32" s="169"/>
      <c r="V32" s="170" t="e">
        <f>IF(C32="",NA(),MATCH($B32&amp;$C32,'Smelter Look-up'!$J:$J,0))</f>
        <v>#N/A</v>
      </c>
      <c r="X32" s="171">
        <f t="shared" si="1"/>
        <v>0</v>
      </c>
      <c r="AB32" s="171" t="str">
        <f t="shared" si="2"/>
        <v>CobaltCoral Bay Nickel Corp.</v>
      </c>
    </row>
    <row r="33" spans="1:28" s="171" customFormat="1" ht="20.399999999999999">
      <c r="A33" s="317" t="s">
        <v>12846</v>
      </c>
      <c r="B33" s="313" t="s">
        <v>44</v>
      </c>
      <c r="C33" s="316" t="s">
        <v>12847</v>
      </c>
      <c r="D33" s="313"/>
      <c r="E33" s="313" t="s">
        <v>12845</v>
      </c>
      <c r="F33" s="313" t="s">
        <v>12846</v>
      </c>
      <c r="G33" s="313" t="s">
        <v>12</v>
      </c>
      <c r="H33" s="320"/>
      <c r="I33" s="321"/>
      <c r="J33" s="321"/>
      <c r="K33" s="314"/>
      <c r="L33" s="314"/>
      <c r="M33" s="314"/>
      <c r="N33" s="314"/>
      <c r="O33" s="314"/>
      <c r="P33" s="322"/>
      <c r="Q33" s="315"/>
      <c r="R33" s="150" t="str">
        <f ca="1">IF(ISERROR($V33),"",OFFSET('Smelter Look-up'!$C$4,$V33-4,0)&amp;"")</f>
        <v/>
      </c>
      <c r="S33" s="156" t="str">
        <f t="shared" ca="1" si="0"/>
        <v>PH</v>
      </c>
      <c r="T33" s="156" t="str">
        <f ca="1">IF(B33="","",IF(ISERROR(MATCH($J33,SorP!$B$1:$B$5661,0)),"",INDIRECT("'SorP'!$A$"&amp;MATCH($J33,SorP!$B$1:$B$5661,0))))</f>
        <v/>
      </c>
      <c r="U33" s="169"/>
      <c r="V33" s="170" t="e">
        <f>IF(C33="",NA(),MATCH($B33&amp;$C33,'Smelter Look-up'!$J:$J,0))</f>
        <v>#N/A</v>
      </c>
      <c r="X33" s="171">
        <f t="shared" si="1"/>
        <v>0</v>
      </c>
      <c r="AB33" s="171" t="str">
        <f t="shared" si="2"/>
        <v>CobaltTaganito HPAL Nickel Corp.</v>
      </c>
    </row>
    <row r="34" spans="1:28" s="171" customFormat="1" ht="25.2">
      <c r="A34" s="317" t="s">
        <v>130</v>
      </c>
      <c r="B34" s="313" t="s">
        <v>44</v>
      </c>
      <c r="C34" s="316" t="s">
        <v>129</v>
      </c>
      <c r="D34" s="313"/>
      <c r="E34" s="313" t="s">
        <v>72</v>
      </c>
      <c r="F34" s="313" t="s">
        <v>130</v>
      </c>
      <c r="G34" s="313" t="s">
        <v>12</v>
      </c>
      <c r="H34" s="320"/>
      <c r="I34" s="321" t="s">
        <v>131</v>
      </c>
      <c r="J34" s="321" t="s">
        <v>132</v>
      </c>
      <c r="K34" s="314"/>
      <c r="L34" s="314"/>
      <c r="M34" s="314"/>
      <c r="N34" s="314"/>
      <c r="O34" s="314"/>
      <c r="P34" s="322"/>
      <c r="Q34" s="315"/>
      <c r="R34" s="150" t="str">
        <f ca="1">IF(ISERROR($V34),"",OFFSET('Smelter Look-up'!$C$4,$V34-4,0)&amp;"")</f>
        <v>Guangdong Jiana Energy Technology Co., Ltd.</v>
      </c>
      <c r="S34" s="156" t="str">
        <f t="shared" ca="1" si="0"/>
        <v>CN</v>
      </c>
      <c r="T34" s="156" t="str">
        <f ca="1">IF(B34="","",IF(ISERROR(MATCH($J34,SorP!$B$1:$B$5661,0)),"",INDIRECT("'SorP'!$A$"&amp;MATCH($J34,SorP!$B$1:$B$5661,0))))</f>
        <v>CN-GD</v>
      </c>
      <c r="U34" s="169"/>
      <c r="V34" s="170">
        <f>IF(C34="",NA(),MATCH($B34&amp;$C34,'Smelter Look-up'!$J:$J,0))</f>
        <v>29</v>
      </c>
      <c r="X34" s="171">
        <f t="shared" si="1"/>
        <v>0</v>
      </c>
      <c r="AB34" s="171" t="str">
        <f t="shared" si="2"/>
        <v>CobaltGuangdong Jiana Energy Technology Co., Ltd.</v>
      </c>
    </row>
    <row r="35" spans="1:28" s="171" customFormat="1" ht="20.399999999999999">
      <c r="A35" s="317" t="s">
        <v>174</v>
      </c>
      <c r="B35" s="313" t="s">
        <v>44</v>
      </c>
      <c r="C35" s="316" t="s">
        <v>173</v>
      </c>
      <c r="D35" s="313"/>
      <c r="E35" s="313" t="s">
        <v>72</v>
      </c>
      <c r="F35" s="313" t="s">
        <v>174</v>
      </c>
      <c r="G35" s="313" t="s">
        <v>12</v>
      </c>
      <c r="H35" s="320"/>
      <c r="I35" s="321" t="s">
        <v>175</v>
      </c>
      <c r="J35" s="321" t="s">
        <v>123</v>
      </c>
      <c r="K35" s="314"/>
      <c r="L35" s="314"/>
      <c r="M35" s="314"/>
      <c r="N35" s="314"/>
      <c r="O35" s="314"/>
      <c r="P35" s="322"/>
      <c r="Q35" s="315"/>
      <c r="R35" s="150" t="str">
        <f ca="1">IF(ISERROR($V35),"",OFFSET('Smelter Look-up'!$C$4,$V35-4,0)&amp;"")</f>
        <v>Jiangsu Xiongfeng Technology Co., Ltd.</v>
      </c>
      <c r="S35" s="156" t="str">
        <f t="shared" ca="1" si="0"/>
        <v>CN</v>
      </c>
      <c r="T35" s="156" t="str">
        <f ca="1">IF(B35="","",IF(ISERROR(MATCH($J35,SorP!$B$1:$B$5661,0)),"",INDIRECT("'SorP'!$A$"&amp;MATCH($J35,SorP!$B$1:$B$5661,0))))</f>
        <v>CN-JS</v>
      </c>
      <c r="U35" s="169"/>
      <c r="V35" s="170">
        <f>IF(C35="",NA(),MATCH($B35&amp;$C35,'Smelter Look-up'!$J:$J,0))</f>
        <v>48</v>
      </c>
      <c r="X35" s="171">
        <f t="shared" si="1"/>
        <v>0</v>
      </c>
      <c r="AB35" s="171" t="str">
        <f t="shared" si="2"/>
        <v>CobaltJiangsu Xiongfeng Technology Co., Ltd.</v>
      </c>
    </row>
    <row r="36" spans="1:28" s="171" customFormat="1" ht="20.399999999999999">
      <c r="A36" s="317" t="s">
        <v>309</v>
      </c>
      <c r="B36" s="313" t="s">
        <v>44</v>
      </c>
      <c r="C36" s="316" t="s">
        <v>307</v>
      </c>
      <c r="D36" s="313"/>
      <c r="E36" s="313" t="s">
        <v>308</v>
      </c>
      <c r="F36" s="313" t="s">
        <v>309</v>
      </c>
      <c r="G36" s="313" t="s">
        <v>12</v>
      </c>
      <c r="H36" s="320"/>
      <c r="I36" s="321" t="s">
        <v>12565</v>
      </c>
      <c r="J36" s="321" t="s">
        <v>12848</v>
      </c>
      <c r="K36" s="314"/>
      <c r="L36" s="314"/>
      <c r="M36" s="314"/>
      <c r="N36" s="314"/>
      <c r="O36" s="314"/>
      <c r="P36" s="322"/>
      <c r="Q36" s="315"/>
      <c r="R36" s="150" t="str">
        <f ca="1">IF(ISERROR($V36),"",OFFSET('Smelter Look-up'!$C$4,$V36-4,0)&amp;"")</f>
        <v>Vale New Caledonia</v>
      </c>
      <c r="S36" s="156" t="str">
        <f t="shared" ca="1" si="0"/>
        <v>NC</v>
      </c>
      <c r="T36" s="156" t="str">
        <f ca="1">IF(B36="","",IF(ISERROR(MATCH($J36,SorP!$B$1:$B$5661,0)),"",INDIRECT("'SorP'!$A$"&amp;MATCH($J36,SorP!$B$1:$B$5661,0))))</f>
        <v/>
      </c>
      <c r="U36" s="169"/>
      <c r="V36" s="170">
        <f>IF(C36="",NA(),MATCH($B36&amp;$C36,'Smelter Look-up'!$J:$J,0))</f>
        <v>120</v>
      </c>
      <c r="X36" s="171">
        <f t="shared" si="1"/>
        <v>0</v>
      </c>
      <c r="AB36" s="171" t="str">
        <f t="shared" si="2"/>
        <v>CobaltVale New Caledonia</v>
      </c>
    </row>
    <row r="37" spans="1:28" s="171" customFormat="1" ht="20.399999999999999">
      <c r="A37" s="317" t="s">
        <v>291</v>
      </c>
      <c r="B37" s="313" t="s">
        <v>44</v>
      </c>
      <c r="C37" s="316" t="s">
        <v>290</v>
      </c>
      <c r="D37" s="313"/>
      <c r="E37" s="313" t="s">
        <v>88</v>
      </c>
      <c r="F37" s="313" t="s">
        <v>291</v>
      </c>
      <c r="G37" s="313" t="s">
        <v>12</v>
      </c>
      <c r="H37" s="320"/>
      <c r="I37" s="321" t="s">
        <v>292</v>
      </c>
      <c r="J37" s="321" t="s">
        <v>293</v>
      </c>
      <c r="K37" s="314"/>
      <c r="L37" s="314"/>
      <c r="M37" s="314"/>
      <c r="N37" s="314"/>
      <c r="O37" s="314"/>
      <c r="P37" s="322"/>
      <c r="Q37" s="315"/>
      <c r="R37" s="150" t="str">
        <f ca="1">IF(ISERROR($V37),"",OFFSET('Smelter Look-up'!$C$4,$V37-4,0)&amp;"")</f>
        <v>SungEel HiTech Co., Ltd.</v>
      </c>
      <c r="S37" s="156" t="str">
        <f t="shared" ca="1" si="0"/>
        <v>KR</v>
      </c>
      <c r="T37" s="156" t="str">
        <f ca="1">IF(B37="","",IF(ISERROR(MATCH($J37,SorP!$B$1:$B$5661,0)),"",INDIRECT("'SorP'!$A$"&amp;MATCH($J37,SorP!$B$1:$B$5661,0))))</f>
        <v>KR-45</v>
      </c>
      <c r="U37" s="169"/>
      <c r="V37" s="170">
        <f>IF(C37="",NA(),MATCH($B37&amp;$C37,'Smelter Look-up'!$J:$J,0))</f>
        <v>111</v>
      </c>
      <c r="X37" s="171">
        <f t="shared" si="1"/>
        <v>0</v>
      </c>
      <c r="AB37" s="171" t="str">
        <f t="shared" si="2"/>
        <v>CobaltSungEel HiTech Co., Ltd.</v>
      </c>
    </row>
    <row r="38" spans="1:28" s="171" customFormat="1" ht="20.399999999999999">
      <c r="A38" s="317" t="s">
        <v>318</v>
      </c>
      <c r="B38" s="313" t="s">
        <v>44</v>
      </c>
      <c r="C38" s="316" t="s">
        <v>317</v>
      </c>
      <c r="D38" s="313"/>
      <c r="E38" s="313" t="s">
        <v>72</v>
      </c>
      <c r="F38" s="313" t="s">
        <v>318</v>
      </c>
      <c r="G38" s="313" t="s">
        <v>12</v>
      </c>
      <c r="H38" s="320"/>
      <c r="I38" s="321" t="s">
        <v>319</v>
      </c>
      <c r="J38" s="321" t="s">
        <v>320</v>
      </c>
      <c r="K38" s="314"/>
      <c r="L38" s="314"/>
      <c r="M38" s="314"/>
      <c r="N38" s="314"/>
      <c r="O38" s="314"/>
      <c r="P38" s="322"/>
      <c r="Q38" s="315"/>
      <c r="R38" s="150" t="str">
        <f ca="1">IF(ISERROR($V38),"",OFFSET('Smelter Look-up'!$C$4,$V38-4,0)&amp;"")</f>
        <v>XTC New Energy Materials (Xiamen) LTD.</v>
      </c>
      <c r="S38" s="156" t="str">
        <f t="shared" ca="1" si="0"/>
        <v>CN</v>
      </c>
      <c r="T38" s="156" t="str">
        <f ca="1">IF(B38="","",IF(ISERROR(MATCH($J38,SorP!$B$1:$B$5661,0)),"",INDIRECT("'SorP'!$A$"&amp;MATCH($J38,SorP!$B$1:$B$5661,0))))</f>
        <v>CN-FJ</v>
      </c>
      <c r="U38" s="169"/>
      <c r="V38" s="170">
        <f>IF(C38="",NA(),MATCH($B38&amp;$C38,'Smelter Look-up'!$J:$J,0))</f>
        <v>127</v>
      </c>
      <c r="X38" s="171">
        <f t="shared" si="1"/>
        <v>0</v>
      </c>
      <c r="AB38" s="171" t="str">
        <f t="shared" si="2"/>
        <v>CobaltXTC New Energy Materials (Xiamen) LTD.</v>
      </c>
    </row>
    <row r="39" spans="1:28" s="171" customFormat="1" ht="20.399999999999999">
      <c r="A39" s="317" t="s">
        <v>177</v>
      </c>
      <c r="B39" s="313" t="s">
        <v>44</v>
      </c>
      <c r="C39" s="316" t="s">
        <v>176</v>
      </c>
      <c r="D39" s="313"/>
      <c r="E39" s="313" t="s">
        <v>72</v>
      </c>
      <c r="F39" s="313" t="s">
        <v>177</v>
      </c>
      <c r="G39" s="313" t="s">
        <v>12</v>
      </c>
      <c r="H39" s="320"/>
      <c r="I39" s="321" t="s">
        <v>114</v>
      </c>
      <c r="J39" s="321" t="s">
        <v>115</v>
      </c>
      <c r="K39" s="314"/>
      <c r="L39" s="314"/>
      <c r="M39" s="314"/>
      <c r="N39" s="314"/>
      <c r="O39" s="314"/>
      <c r="P39" s="322"/>
      <c r="Q39" s="315"/>
      <c r="R39" s="150" t="str">
        <f ca="1">IF(ISERROR($V39),"",OFFSET('Smelter Look-up'!$C$4,$V39-4,0)&amp;"")</f>
        <v>Jiangxi Jiangwu Cobalt industrial Co., Ltd.</v>
      </c>
      <c r="S39" s="156" t="str">
        <f t="shared" ca="1" si="0"/>
        <v>CN</v>
      </c>
      <c r="T39" s="156" t="str">
        <f ca="1">IF(B39="","",IF(ISERROR(MATCH($J39,SorP!$B$1:$B$5661,0)),"",INDIRECT("'SorP'!$A$"&amp;MATCH($J39,SorP!$B$1:$B$5661,0))))</f>
        <v>CN-JX</v>
      </c>
      <c r="U39" s="169"/>
      <c r="V39" s="170">
        <f>IF(C39="",NA(),MATCH($B39&amp;$C39,'Smelter Look-up'!$J:$J,0))</f>
        <v>49</v>
      </c>
      <c r="X39" s="171">
        <f t="shared" si="1"/>
        <v>0</v>
      </c>
      <c r="AB39" s="171" t="str">
        <f t="shared" si="2"/>
        <v>CobaltJiangxi Jiangwu Cobalt industrial Co., Ltd.</v>
      </c>
    </row>
    <row r="40" spans="1:28" s="171" customFormat="1" ht="20.399999999999999">
      <c r="A40" s="317" t="s">
        <v>182</v>
      </c>
      <c r="B40" s="313" t="s">
        <v>44</v>
      </c>
      <c r="C40" s="316" t="s">
        <v>181</v>
      </c>
      <c r="D40" s="313"/>
      <c r="E40" s="313" t="s">
        <v>72</v>
      </c>
      <c r="F40" s="313" t="s">
        <v>182</v>
      </c>
      <c r="G40" s="313" t="s">
        <v>12</v>
      </c>
      <c r="H40" s="320"/>
      <c r="I40" s="321" t="s">
        <v>183</v>
      </c>
      <c r="J40" s="321" t="s">
        <v>184</v>
      </c>
      <c r="K40" s="314"/>
      <c r="L40" s="314"/>
      <c r="M40" s="314"/>
      <c r="N40" s="314"/>
      <c r="O40" s="314"/>
      <c r="P40" s="322"/>
      <c r="Q40" s="315"/>
      <c r="R40" s="150" t="str">
        <f ca="1">IF(ISERROR($V40),"",OFFSET('Smelter Look-up'!$C$4,$V40-4,0)&amp;"")</f>
        <v>Jingmen GEM Co., Ltd.</v>
      </c>
      <c r="S40" s="156" t="str">
        <f t="shared" ca="1" si="0"/>
        <v>CN</v>
      </c>
      <c r="T40" s="156" t="str">
        <f ca="1">IF(B40="","",IF(ISERROR(MATCH($J40,SorP!$B$1:$B$5661,0)),"",INDIRECT("'SorP'!$A$"&amp;MATCH($J40,SorP!$B$1:$B$5661,0))))</f>
        <v>CN-HB</v>
      </c>
      <c r="U40" s="169"/>
      <c r="V40" s="170">
        <f>IF(C40="",NA(),MATCH($B40&amp;$C40,'Smelter Look-up'!$J:$J,0))</f>
        <v>52</v>
      </c>
      <c r="X40" s="171">
        <f t="shared" si="1"/>
        <v>0</v>
      </c>
      <c r="AB40" s="171" t="str">
        <f t="shared" si="2"/>
        <v>CobaltJingmen GEM Co., Ltd.</v>
      </c>
    </row>
    <row r="41" spans="1:28" s="171" customFormat="1" ht="20.399999999999999">
      <c r="A41" s="317" t="s">
        <v>117</v>
      </c>
      <c r="B41" s="313" t="s">
        <v>44</v>
      </c>
      <c r="C41" s="316" t="s">
        <v>116</v>
      </c>
      <c r="D41" s="313"/>
      <c r="E41" s="313" t="s">
        <v>72</v>
      </c>
      <c r="F41" s="313" t="s">
        <v>117</v>
      </c>
      <c r="G41" s="313" t="s">
        <v>12</v>
      </c>
      <c r="H41" s="320"/>
      <c r="I41" s="321" t="s">
        <v>114</v>
      </c>
      <c r="J41" s="321" t="s">
        <v>115</v>
      </c>
      <c r="K41" s="314"/>
      <c r="L41" s="314"/>
      <c r="M41" s="314"/>
      <c r="N41" s="314"/>
      <c r="O41" s="314"/>
      <c r="P41" s="322"/>
      <c r="Q41" s="315"/>
      <c r="R41" s="150" t="str">
        <f ca="1">IF(ISERROR($V41),"",OFFSET('Smelter Look-up'!$C$4,$V41-4,0)&amp;"")</f>
        <v>Ganzhou Highpower Technology Co., Ltd.</v>
      </c>
      <c r="S41" s="156" t="str">
        <f t="shared" ca="1" si="0"/>
        <v>CN</v>
      </c>
      <c r="T41" s="156" t="str">
        <f ca="1">IF(B41="","",IF(ISERROR(MATCH($J41,SorP!$B$1:$B$5661,0)),"",INDIRECT("'SorP'!$A$"&amp;MATCH($J41,SorP!$B$1:$B$5661,0))))</f>
        <v>CN-JX</v>
      </c>
      <c r="U41" s="169"/>
      <c r="V41" s="170">
        <f>IF(C41="",NA(),MATCH($B41&amp;$C41,'Smelter Look-up'!$J:$J,0))</f>
        <v>24</v>
      </c>
      <c r="X41" s="171">
        <f t="shared" si="1"/>
        <v>0</v>
      </c>
      <c r="AB41" s="171" t="str">
        <f t="shared" si="2"/>
        <v>CobaltGanzhou Highpower Technology Co., Ltd.</v>
      </c>
    </row>
    <row r="42" spans="1:28" s="171" customFormat="1" ht="25.2">
      <c r="A42" s="317" t="s">
        <v>227</v>
      </c>
      <c r="B42" s="313" t="s">
        <v>44</v>
      </c>
      <c r="C42" s="316" t="s">
        <v>226</v>
      </c>
      <c r="D42" s="313"/>
      <c r="E42" s="313" t="s">
        <v>67</v>
      </c>
      <c r="F42" s="313" t="s">
        <v>227</v>
      </c>
      <c r="G42" s="313" t="s">
        <v>12</v>
      </c>
      <c r="H42" s="320"/>
      <c r="I42" s="321" t="s">
        <v>228</v>
      </c>
      <c r="J42" s="321" t="s">
        <v>70</v>
      </c>
      <c r="K42" s="314"/>
      <c r="L42" s="314"/>
      <c r="M42" s="314"/>
      <c r="N42" s="314"/>
      <c r="O42" s="314"/>
      <c r="P42" s="322"/>
      <c r="Q42" s="315"/>
      <c r="R42" s="150" t="str">
        <f ca="1">IF(ISERROR($V42),"",OFFSET('Smelter Look-up'!$C$4,$V42-4,0)&amp;"")</f>
        <v>METAL MINES SARL</v>
      </c>
      <c r="S42" s="156" t="str">
        <f t="shared" ca="1" si="0"/>
        <v>CD</v>
      </c>
      <c r="T42" s="156" t="str">
        <f ca="1">IF(B42="","",IF(ISERROR(MATCH($J42,SorP!$B$1:$B$5661,0)),"",INDIRECT("'SorP'!$A$"&amp;MATCH($J42,SorP!$B$1:$B$5661,0))))</f>
        <v>CD-HK</v>
      </c>
      <c r="U42" s="169"/>
      <c r="V42" s="170">
        <f>IF(C42="",NA(),MATCH($B42&amp;$C42,'Smelter Look-up'!$J:$J,0))</f>
        <v>75</v>
      </c>
      <c r="X42" s="171">
        <f t="shared" si="1"/>
        <v>0</v>
      </c>
      <c r="AB42" s="171" t="str">
        <f t="shared" si="2"/>
        <v>CobaltMETAL MINES SARL</v>
      </c>
    </row>
    <row r="43" spans="1:28" s="171" customFormat="1" ht="20.399999999999999">
      <c r="A43" s="317" t="s">
        <v>266</v>
      </c>
      <c r="B43" s="313" t="s">
        <v>44</v>
      </c>
      <c r="C43" s="316" t="s">
        <v>265</v>
      </c>
      <c r="D43" s="313"/>
      <c r="E43" s="313" t="s">
        <v>108</v>
      </c>
      <c r="F43" s="313" t="s">
        <v>266</v>
      </c>
      <c r="G43" s="313" t="s">
        <v>12</v>
      </c>
      <c r="H43" s="320"/>
      <c r="I43" s="321" t="s">
        <v>267</v>
      </c>
      <c r="J43" s="321" t="s">
        <v>268</v>
      </c>
      <c r="K43" s="314"/>
      <c r="L43" s="314"/>
      <c r="M43" s="314"/>
      <c r="N43" s="314"/>
      <c r="O43" s="314"/>
      <c r="P43" s="322"/>
      <c r="Q43" s="315"/>
      <c r="R43" s="150" t="str">
        <f ca="1">IF(ISERROR($V43),"",OFFSET('Smelter Look-up'!$C$4,$V43-4,0)&amp;"")</f>
        <v>NORILSK NICKEL HARJAVALTA OY</v>
      </c>
      <c r="S43" s="156" t="str">
        <f t="shared" ca="1" si="0"/>
        <v>FI</v>
      </c>
      <c r="T43" s="156" t="str">
        <f ca="1">IF(B43="","",IF(ISERROR(MATCH($J43,SorP!$B$1:$B$5661,0)),"",INDIRECT("'SorP'!$A$"&amp;MATCH($J43,SorP!$B$1:$B$5661,0))))</f>
        <v>FI-17</v>
      </c>
      <c r="U43" s="169"/>
      <c r="V43" s="170">
        <f>IF(C43="",NA(),MATCH($B43&amp;$C43,'Smelter Look-up'!$J:$J,0))</f>
        <v>99</v>
      </c>
      <c r="X43" s="171">
        <f t="shared" si="1"/>
        <v>0</v>
      </c>
      <c r="AB43" s="171" t="str">
        <f t="shared" si="2"/>
        <v>CobaltNORILSK NICKEL HARJAVALTA OY</v>
      </c>
    </row>
    <row r="44" spans="1:28" s="171" customFormat="1" ht="25.2">
      <c r="A44" s="317" t="s">
        <v>253</v>
      </c>
      <c r="B44" s="313" t="s">
        <v>44</v>
      </c>
      <c r="C44" s="316" t="s">
        <v>252</v>
      </c>
      <c r="D44" s="313"/>
      <c r="E44" s="313" t="s">
        <v>72</v>
      </c>
      <c r="F44" s="313" t="s">
        <v>253</v>
      </c>
      <c r="G44" s="313" t="s">
        <v>12</v>
      </c>
      <c r="H44" s="320"/>
      <c r="I44" s="321" t="s">
        <v>217</v>
      </c>
      <c r="J44" s="321" t="s">
        <v>218</v>
      </c>
      <c r="K44" s="314"/>
      <c r="L44" s="314"/>
      <c r="M44" s="314"/>
      <c r="N44" s="314"/>
      <c r="O44" s="314"/>
      <c r="P44" s="322"/>
      <c r="Q44" s="315"/>
      <c r="R44" s="150" t="str">
        <f ca="1">IF(ISERROR($V44),"",OFFSET('Smelter Look-up'!$C$4,$V44-4,0)&amp;"")</f>
        <v>Zhejiang New Era Zhongneng Technology Co., Ltd.</v>
      </c>
      <c r="S44" s="156" t="str">
        <f t="shared" ca="1" si="0"/>
        <v>CN</v>
      </c>
      <c r="T44" s="156" t="str">
        <f ca="1">IF(B44="","",IF(ISERROR(MATCH($J44,SorP!$B$1:$B$5661,0)),"",INDIRECT("'SorP'!$A$"&amp;MATCH($J44,SorP!$B$1:$B$5661,0))))</f>
        <v>CN-ZJ</v>
      </c>
      <c r="U44" s="169"/>
      <c r="V44" s="170">
        <f>IF(C44="",NA(),MATCH($B44&amp;$C44,'Smelter Look-up'!$J:$J,0))</f>
        <v>92</v>
      </c>
      <c r="X44" s="171">
        <f t="shared" si="1"/>
        <v>0</v>
      </c>
      <c r="AB44" s="171" t="str">
        <f t="shared" si="2"/>
        <v>CobaltNew Era Group Zhejiang Zhongneng Cycle Technology Co., Ltd.</v>
      </c>
    </row>
    <row r="45" spans="1:28" s="171" customFormat="1" ht="20.399999999999999">
      <c r="A45" s="317" t="s">
        <v>126</v>
      </c>
      <c r="B45" s="313" t="s">
        <v>44</v>
      </c>
      <c r="C45" s="316" t="s">
        <v>124</v>
      </c>
      <c r="D45" s="313"/>
      <c r="E45" s="313" t="s">
        <v>125</v>
      </c>
      <c r="F45" s="313" t="s">
        <v>126</v>
      </c>
      <c r="G45" s="313" t="s">
        <v>12</v>
      </c>
      <c r="H45" s="320"/>
      <c r="I45" s="321" t="s">
        <v>127</v>
      </c>
      <c r="J45" s="321" t="s">
        <v>128</v>
      </c>
      <c r="K45" s="314"/>
      <c r="L45" s="314"/>
      <c r="M45" s="314"/>
      <c r="N45" s="314"/>
      <c r="O45" s="314"/>
      <c r="P45" s="322"/>
      <c r="Q45" s="315"/>
      <c r="R45" s="150" t="str">
        <f ca="1">IF(ISERROR($V45),"",OFFSET('Smelter Look-up'!$C$4,$V45-4,0)&amp;"")</f>
        <v>Glencore Nikkelverk Refinery</v>
      </c>
      <c r="S45" s="156" t="str">
        <f t="shared" ca="1" si="0"/>
        <v>NO</v>
      </c>
      <c r="T45" s="156" t="str">
        <f ca="1">IF(B45="","",IF(ISERROR(MATCH($J45,SorP!$B$1:$B$5661,0)),"",INDIRECT("'SorP'!$A$"&amp;MATCH($J45,SorP!$B$1:$B$5661,0))))</f>
        <v>NO-09</v>
      </c>
      <c r="U45" s="169"/>
      <c r="V45" s="170">
        <f>IF(C45="",NA(),MATCH($B45&amp;$C45,'Smelter Look-up'!$J:$J,0))</f>
        <v>27</v>
      </c>
      <c r="X45" s="171">
        <f t="shared" si="1"/>
        <v>0</v>
      </c>
      <c r="AB45" s="171" t="str">
        <f t="shared" si="2"/>
        <v>CobaltGlencore Nikkelverk Refinery</v>
      </c>
    </row>
    <row r="46" spans="1:28" s="171" customFormat="1" ht="20.399999999999999">
      <c r="A46" s="317" t="s">
        <v>163</v>
      </c>
      <c r="B46" s="313" t="s">
        <v>44</v>
      </c>
      <c r="C46" s="316" t="s">
        <v>162</v>
      </c>
      <c r="D46" s="313"/>
      <c r="E46" s="313" t="s">
        <v>72</v>
      </c>
      <c r="F46" s="313" t="s">
        <v>163</v>
      </c>
      <c r="G46" s="313" t="s">
        <v>12</v>
      </c>
      <c r="H46" s="320"/>
      <c r="I46" s="321" t="s">
        <v>152</v>
      </c>
      <c r="J46" s="321" t="s">
        <v>153</v>
      </c>
      <c r="K46" s="314"/>
      <c r="L46" s="314"/>
      <c r="M46" s="314"/>
      <c r="N46" s="314"/>
      <c r="O46" s="314"/>
      <c r="P46" s="322"/>
      <c r="Q46" s="315"/>
      <c r="R46" s="150" t="str">
        <f ca="1">IF(ISERROR($V46),"",OFFSET('Smelter Look-up'!$C$4,$V46-4,0)&amp;"")</f>
        <v>Hunan Yacheng New Materials Co., Ltd.</v>
      </c>
      <c r="S46" s="156" t="str">
        <f t="shared" ca="1" si="0"/>
        <v>CN</v>
      </c>
      <c r="T46" s="156" t="str">
        <f ca="1">IF(B46="","",IF(ISERROR(MATCH($J46,SorP!$B$1:$B$5661,0)),"",INDIRECT("'SorP'!$A$"&amp;MATCH($J46,SorP!$B$1:$B$5661,0))))</f>
        <v>CN-HN</v>
      </c>
      <c r="U46" s="169"/>
      <c r="V46" s="170">
        <f>IF(C46="",NA(),MATCH($B46&amp;$C46,'Smelter Look-up'!$J:$J,0))</f>
        <v>42</v>
      </c>
      <c r="X46" s="171">
        <f t="shared" si="1"/>
        <v>0</v>
      </c>
      <c r="AB46" s="171" t="str">
        <f t="shared" si="2"/>
        <v>CobaltHunan Yacheng New Materials Co., Ltd.</v>
      </c>
    </row>
    <row r="47" spans="1:28" s="171" customFormat="1" ht="20.399999999999999">
      <c r="A47" s="317" t="s">
        <v>233</v>
      </c>
      <c r="B47" s="313" t="s">
        <v>44</v>
      </c>
      <c r="C47" s="316" t="s">
        <v>231</v>
      </c>
      <c r="D47" s="313"/>
      <c r="E47" s="313" t="s">
        <v>232</v>
      </c>
      <c r="F47" s="313" t="s">
        <v>233</v>
      </c>
      <c r="G47" s="313" t="s">
        <v>12</v>
      </c>
      <c r="H47" s="320"/>
      <c r="I47" s="321" t="s">
        <v>234</v>
      </c>
      <c r="J47" s="321" t="s">
        <v>235</v>
      </c>
      <c r="K47" s="314"/>
      <c r="L47" s="314"/>
      <c r="M47" s="314"/>
      <c r="N47" s="314"/>
      <c r="O47" s="314"/>
      <c r="P47" s="322"/>
      <c r="Q47" s="315"/>
      <c r="R47" s="150" t="str">
        <f ca="1">IF(ISERROR($V47),"",OFFSET('Smelter Look-up'!$C$4,$V47-4,0)&amp;"")</f>
        <v>Murrin Murrin Nickel Cobalt Plant</v>
      </c>
      <c r="S47" s="156" t="str">
        <f t="shared" ca="1" si="0"/>
        <v>AU</v>
      </c>
      <c r="T47" s="156" t="str">
        <f ca="1">IF(B47="","",IF(ISERROR(MATCH($J47,SorP!$B$1:$B$5661,0)),"",INDIRECT("'SorP'!$A$"&amp;MATCH($J47,SorP!$B$1:$B$5661,0))))</f>
        <v>AU-WA</v>
      </c>
      <c r="U47" s="169"/>
      <c r="V47" s="170">
        <f>IF(C47="",NA(),MATCH($B47&amp;$C47,'Smelter Look-up'!$J:$J,0))</f>
        <v>83</v>
      </c>
      <c r="X47" s="171">
        <f t="shared" si="1"/>
        <v>0</v>
      </c>
      <c r="AB47" s="171" t="str">
        <f t="shared" si="2"/>
        <v>CobaltMurrin Murrin Nickel Cobalt Plant</v>
      </c>
    </row>
    <row r="48" spans="1:28" s="171" customFormat="1" ht="25.2">
      <c r="A48" s="317" t="s">
        <v>155</v>
      </c>
      <c r="B48" s="313" t="s">
        <v>44</v>
      </c>
      <c r="C48" s="316" t="s">
        <v>154</v>
      </c>
      <c r="D48" s="313"/>
      <c r="E48" s="313" t="s">
        <v>72</v>
      </c>
      <c r="F48" s="313" t="s">
        <v>155</v>
      </c>
      <c r="G48" s="313" t="s">
        <v>12</v>
      </c>
      <c r="H48" s="320"/>
      <c r="I48" s="321" t="s">
        <v>152</v>
      </c>
      <c r="J48" s="321" t="s">
        <v>153</v>
      </c>
      <c r="K48" s="314"/>
      <c r="L48" s="314"/>
      <c r="M48" s="314"/>
      <c r="N48" s="314"/>
      <c r="O48" s="314"/>
      <c r="P48" s="322"/>
      <c r="Q48" s="315"/>
      <c r="R48" s="150" t="str">
        <f ca="1">IF(ISERROR($V48),"",OFFSET('Smelter Look-up'!$C$4,$V48-4,0)&amp;"")</f>
        <v>Hunan CNGR New Energy Science &amp; Technology Co., Ltd.</v>
      </c>
      <c r="S48" s="156" t="str">
        <f t="shared" ca="1" si="0"/>
        <v>CN</v>
      </c>
      <c r="T48" s="156" t="str">
        <f ca="1">IF(B48="","",IF(ISERROR(MATCH($J48,SorP!$B$1:$B$5661,0)),"",INDIRECT("'SorP'!$A$"&amp;MATCH($J48,SorP!$B$1:$B$5661,0))))</f>
        <v>CN-HN</v>
      </c>
      <c r="U48" s="169"/>
      <c r="V48" s="170">
        <f>IF(C48="",NA(),MATCH($B48&amp;$C48,'Smelter Look-up'!$J:$J,0))</f>
        <v>37</v>
      </c>
      <c r="X48" s="171">
        <f t="shared" si="1"/>
        <v>0</v>
      </c>
      <c r="AB48" s="171" t="str">
        <f t="shared" si="2"/>
        <v>CobaltHunan CNGR New Energy Science &amp; Technology Co., Ltd.</v>
      </c>
    </row>
    <row r="49" spans="1:28" s="171" customFormat="1" ht="20.399999999999999">
      <c r="A49" s="317" t="s">
        <v>89</v>
      </c>
      <c r="B49" s="313" t="s">
        <v>44</v>
      </c>
      <c r="C49" s="316" t="s">
        <v>87</v>
      </c>
      <c r="D49" s="313"/>
      <c r="E49" s="313" t="s">
        <v>88</v>
      </c>
      <c r="F49" s="313" t="s">
        <v>89</v>
      </c>
      <c r="G49" s="313" t="s">
        <v>12</v>
      </c>
      <c r="H49" s="320"/>
      <c r="I49" s="321" t="s">
        <v>90</v>
      </c>
      <c r="J49" s="321" t="s">
        <v>91</v>
      </c>
      <c r="K49" s="314"/>
      <c r="L49" s="314"/>
      <c r="M49" s="314"/>
      <c r="N49" s="314"/>
      <c r="O49" s="314"/>
      <c r="P49" s="322"/>
      <c r="Q49" s="315"/>
      <c r="R49" s="150" t="str">
        <f ca="1">IF(ISERROR($V49),"",OFFSET('Smelter Look-up'!$C$4,$V49-4,0)&amp;"")</f>
        <v>Cosmo Chemical, Ltd.</v>
      </c>
      <c r="S49" s="156" t="str">
        <f t="shared" ca="1" si="0"/>
        <v>KR</v>
      </c>
      <c r="T49" s="156" t="str">
        <f ca="1">IF(B49="","",IF(ISERROR(MATCH($J49,SorP!$B$1:$B$5661,0)),"",INDIRECT("'SorP'!$A$"&amp;MATCH($J49,SorP!$B$1:$B$5661,0))))</f>
        <v>KR-48</v>
      </c>
      <c r="U49" s="169"/>
      <c r="V49" s="170">
        <f>IF(C49="",NA(),MATCH($B49&amp;$C49,'Smelter Look-up'!$J:$J,0))</f>
        <v>13</v>
      </c>
      <c r="X49" s="171">
        <f t="shared" si="1"/>
        <v>0</v>
      </c>
      <c r="AB49" s="171" t="str">
        <f t="shared" si="2"/>
        <v>CobaltCosmo Chemical, Ltd.</v>
      </c>
    </row>
    <row r="50" spans="1:28" s="171" customFormat="1" ht="20.399999999999999">
      <c r="A50" s="317" t="s">
        <v>264</v>
      </c>
      <c r="B50" s="313" t="s">
        <v>44</v>
      </c>
      <c r="C50" s="316" t="s">
        <v>263</v>
      </c>
      <c r="D50" s="313"/>
      <c r="E50" s="313" t="s">
        <v>72</v>
      </c>
      <c r="F50" s="313" t="s">
        <v>264</v>
      </c>
      <c r="G50" s="313" t="s">
        <v>12</v>
      </c>
      <c r="H50" s="320"/>
      <c r="I50" s="321" t="s">
        <v>262</v>
      </c>
      <c r="J50" s="321" t="s">
        <v>218</v>
      </c>
      <c r="K50" s="314"/>
      <c r="L50" s="314"/>
      <c r="M50" s="314"/>
      <c r="N50" s="314"/>
      <c r="O50" s="314"/>
      <c r="P50" s="322"/>
      <c r="Q50" s="315"/>
      <c r="R50" s="150" t="str">
        <f ca="1">IF(ISERROR($V50),"",OFFSET('Smelter Look-up'!$C$4,$V50-4,0)&amp;"")</f>
        <v>Ningbo Yanmen Chemical Co., Ltd.</v>
      </c>
      <c r="S50" s="156" t="str">
        <f t="shared" ca="1" si="0"/>
        <v>CN</v>
      </c>
      <c r="T50" s="156" t="str">
        <f ca="1">IF(B50="","",IF(ISERROR(MATCH($J50,SorP!$B$1:$B$5661,0)),"",INDIRECT("'SorP'!$A$"&amp;MATCH($J50,SorP!$B$1:$B$5661,0))))</f>
        <v>CN-ZJ</v>
      </c>
      <c r="U50" s="169"/>
      <c r="V50" s="170">
        <f>IF(C50="",NA(),MATCH($B50&amp;$C50,'Smelter Look-up'!$J:$J,0))</f>
        <v>98</v>
      </c>
      <c r="X50" s="171">
        <f t="shared" si="1"/>
        <v>0</v>
      </c>
      <c r="AB50" s="171" t="str">
        <f t="shared" si="2"/>
        <v>CobaltNingbo Yanmen Chemical Co., Ltd.</v>
      </c>
    </row>
    <row r="51" spans="1:28" s="171" customFormat="1" ht="25.2">
      <c r="A51" s="317" t="s">
        <v>286</v>
      </c>
      <c r="B51" s="313" t="s">
        <v>44</v>
      </c>
      <c r="C51" s="316" t="s">
        <v>285</v>
      </c>
      <c r="D51" s="313"/>
      <c r="E51" s="313" t="s">
        <v>67</v>
      </c>
      <c r="F51" s="313" t="s">
        <v>286</v>
      </c>
      <c r="G51" s="313" t="s">
        <v>12</v>
      </c>
      <c r="H51" s="320"/>
      <c r="I51" s="321" t="s">
        <v>69</v>
      </c>
      <c r="J51" s="321" t="s">
        <v>70</v>
      </c>
      <c r="K51" s="314"/>
      <c r="L51" s="314"/>
      <c r="M51" s="314"/>
      <c r="N51" s="314"/>
      <c r="O51" s="314"/>
      <c r="P51" s="322"/>
      <c r="Q51" s="315"/>
      <c r="R51" s="150" t="str">
        <f ca="1">IF(ISERROR($V51),"",OFFSET('Smelter Look-up'!$C$4,$V51-4,0)&amp;"")</f>
        <v>SOCIETE MINIERE DU KATANGA (SOMIKA SARL)</v>
      </c>
      <c r="S51" s="156" t="str">
        <f t="shared" ca="1" si="0"/>
        <v>CD</v>
      </c>
      <c r="T51" s="156" t="str">
        <f ca="1">IF(B51="","",IF(ISERROR(MATCH($J51,SorP!$B$1:$B$5661,0)),"",INDIRECT("'SorP'!$A$"&amp;MATCH($J51,SorP!$B$1:$B$5661,0))))</f>
        <v>CD-HK</v>
      </c>
      <c r="U51" s="169"/>
      <c r="V51" s="170">
        <f>IF(C51="",NA(),MATCH($B51&amp;$C51,'Smelter Look-up'!$J:$J,0))</f>
        <v>106</v>
      </c>
      <c r="X51" s="171">
        <f t="shared" si="1"/>
        <v>0</v>
      </c>
      <c r="AB51" s="171" t="str">
        <f t="shared" si="2"/>
        <v>CobaltSOCIETE MINIERE DU KATANGA (SOMIKA SARL)</v>
      </c>
    </row>
    <row r="52" spans="1:28" s="171" customFormat="1" ht="25.2">
      <c r="A52" s="317" t="s">
        <v>282</v>
      </c>
      <c r="B52" s="313" t="s">
        <v>44</v>
      </c>
      <c r="C52" s="316" t="s">
        <v>281</v>
      </c>
      <c r="D52" s="313"/>
      <c r="E52" s="313" t="s">
        <v>67</v>
      </c>
      <c r="F52" s="313" t="s">
        <v>282</v>
      </c>
      <c r="G52" s="313" t="s">
        <v>12</v>
      </c>
      <c r="H52" s="320"/>
      <c r="I52" s="321" t="s">
        <v>283</v>
      </c>
      <c r="J52" s="321" t="s">
        <v>70</v>
      </c>
      <c r="K52" s="314"/>
      <c r="L52" s="314"/>
      <c r="M52" s="314"/>
      <c r="N52" s="314"/>
      <c r="O52" s="314"/>
      <c r="P52" s="322"/>
      <c r="Q52" s="315"/>
      <c r="R52" s="150" t="str">
        <f ca="1">IF(ISERROR($V52),"",OFFSET('Smelter Look-up'!$C$4,$V52-4,0)&amp;"")</f>
        <v>Ruashi Mining SAS</v>
      </c>
      <c r="S52" s="156" t="str">
        <f t="shared" ca="1" si="0"/>
        <v>CD</v>
      </c>
      <c r="T52" s="156" t="str">
        <f ca="1">IF(B52="","",IF(ISERROR(MATCH($J52,SorP!$B$1:$B$5661,0)),"",INDIRECT("'SorP'!$A$"&amp;MATCH($J52,SorP!$B$1:$B$5661,0))))</f>
        <v>CD-HK</v>
      </c>
      <c r="U52" s="169"/>
      <c r="V52" s="170">
        <f>IF(C52="",NA(),MATCH($B52&amp;$C52,'Smelter Look-up'!$J:$J,0))</f>
        <v>104</v>
      </c>
      <c r="X52" s="171">
        <f t="shared" si="1"/>
        <v>0</v>
      </c>
      <c r="AB52" s="171" t="str">
        <f t="shared" si="2"/>
        <v>CobaltRuashi Mining SAS</v>
      </c>
    </row>
    <row r="53" spans="1:28" s="171" customFormat="1" ht="25.2">
      <c r="A53" s="317" t="s">
        <v>179</v>
      </c>
      <c r="B53" s="313" t="s">
        <v>44</v>
      </c>
      <c r="C53" s="316" t="s">
        <v>178</v>
      </c>
      <c r="D53" s="313"/>
      <c r="E53" s="313" t="s">
        <v>72</v>
      </c>
      <c r="F53" s="313" t="s">
        <v>179</v>
      </c>
      <c r="G53" s="313" t="s">
        <v>12</v>
      </c>
      <c r="H53" s="320"/>
      <c r="I53" s="321" t="s">
        <v>180</v>
      </c>
      <c r="J53" s="321" t="s">
        <v>115</v>
      </c>
      <c r="K53" s="314"/>
      <c r="L53" s="314"/>
      <c r="M53" s="314"/>
      <c r="N53" s="314"/>
      <c r="O53" s="314"/>
      <c r="P53" s="322"/>
      <c r="Q53" s="315"/>
      <c r="R53" s="150" t="str">
        <f ca="1">IF(ISERROR($V53),"",OFFSET('Smelter Look-up'!$C$4,$V53-4,0)&amp;"")</f>
        <v>Jiangxi Rui da Xinnengyuan Technology Co., Ltd.</v>
      </c>
      <c r="S53" s="156" t="str">
        <f t="shared" ca="1" si="0"/>
        <v>CN</v>
      </c>
      <c r="T53" s="156" t="str">
        <f ca="1">IF(B53="","",IF(ISERROR(MATCH($J53,SorP!$B$1:$B$5661,0)),"",INDIRECT("'SorP'!$A$"&amp;MATCH($J53,SorP!$B$1:$B$5661,0))))</f>
        <v>CN-JX</v>
      </c>
      <c r="U53" s="169"/>
      <c r="V53" s="170">
        <f>IF(C53="",NA(),MATCH($B53&amp;$C53,'Smelter Look-up'!$J:$J,0))</f>
        <v>51</v>
      </c>
      <c r="X53" s="171">
        <f t="shared" si="1"/>
        <v>0</v>
      </c>
      <c r="AB53" s="171" t="str">
        <f t="shared" si="2"/>
        <v>CobaltJiangxi Rui da Xinnengyuan Technology Co., Ltd.</v>
      </c>
    </row>
    <row r="54" spans="1:28" s="171" customFormat="1" ht="25.2">
      <c r="A54" s="317" t="s">
        <v>242</v>
      </c>
      <c r="B54" s="313" t="s">
        <v>44</v>
      </c>
      <c r="C54" s="316" t="s">
        <v>241</v>
      </c>
      <c r="D54" s="313"/>
      <c r="E54" s="313" t="s">
        <v>67</v>
      </c>
      <c r="F54" s="313" t="s">
        <v>242</v>
      </c>
      <c r="G54" s="313" t="s">
        <v>12</v>
      </c>
      <c r="H54" s="320"/>
      <c r="I54" s="321" t="s">
        <v>243</v>
      </c>
      <c r="J54" s="321" t="s">
        <v>193</v>
      </c>
      <c r="K54" s="314"/>
      <c r="L54" s="314"/>
      <c r="M54" s="314"/>
      <c r="N54" s="314"/>
      <c r="O54" s="314"/>
      <c r="P54" s="322"/>
      <c r="Q54" s="315"/>
      <c r="R54" s="150" t="str">
        <f ca="1">IF(ISERROR($V54),"",OFFSET('Smelter Look-up'!$C$4,$V54-4,0)&amp;"")</f>
        <v>MKM - La Miniere de Kalumbwe Myunga</v>
      </c>
      <c r="S54" s="156" t="str">
        <f t="shared" ca="1" si="0"/>
        <v>CD</v>
      </c>
      <c r="T54" s="156" t="str">
        <f ca="1">IF(B54="","",IF(ISERROR(MATCH($J54,SorP!$B$1:$B$5661,0)),"",INDIRECT("'SorP'!$A$"&amp;MATCH($J54,SorP!$B$1:$B$5661,0))))</f>
        <v>CD-LU</v>
      </c>
      <c r="U54" s="169"/>
      <c r="V54" s="170">
        <f>IF(C54="",NA(),MATCH($B54&amp;$C54,'Smelter Look-up'!$J:$J,0))</f>
        <v>81</v>
      </c>
      <c r="X54" s="171">
        <f t="shared" si="1"/>
        <v>0</v>
      </c>
      <c r="AB54" s="171" t="str">
        <f t="shared" si="2"/>
        <v>CobaltMKM - La Miniere de Kalumbwe Myunga</v>
      </c>
    </row>
    <row r="55" spans="1:28" s="171" customFormat="1" ht="20.399999999999999">
      <c r="A55" s="317" t="s">
        <v>261</v>
      </c>
      <c r="B55" s="313" t="s">
        <v>44</v>
      </c>
      <c r="C55" s="316" t="s">
        <v>260</v>
      </c>
      <c r="D55" s="313"/>
      <c r="E55" s="313" t="s">
        <v>72</v>
      </c>
      <c r="F55" s="313" t="s">
        <v>261</v>
      </c>
      <c r="G55" s="313" t="s">
        <v>12</v>
      </c>
      <c r="H55" s="320"/>
      <c r="I55" s="321" t="s">
        <v>262</v>
      </c>
      <c r="J55" s="321" t="s">
        <v>218</v>
      </c>
      <c r="K55" s="314"/>
      <c r="L55" s="314"/>
      <c r="M55" s="314"/>
      <c r="N55" s="314"/>
      <c r="O55" s="314"/>
      <c r="P55" s="322"/>
      <c r="Q55" s="315"/>
      <c r="R55" s="150" t="str">
        <f ca="1">IF(ISERROR($V55),"",OFFSET('Smelter Look-up'!$C$4,$V55-4,0)&amp;"")</f>
        <v>Ningbo Hubang New Material Co., Ltd.</v>
      </c>
      <c r="S55" s="156" t="str">
        <f t="shared" ca="1" si="0"/>
        <v>CN</v>
      </c>
      <c r="T55" s="156" t="str">
        <f ca="1">IF(B55="","",IF(ISERROR(MATCH($J55,SorP!$B$1:$B$5661,0)),"",INDIRECT("'SorP'!$A$"&amp;MATCH($J55,SorP!$B$1:$B$5661,0))))</f>
        <v>CN-ZJ</v>
      </c>
      <c r="U55" s="169"/>
      <c r="V55" s="170">
        <f>IF(C55="",NA(),MATCH($B55&amp;$C55,'Smelter Look-up'!$J:$J,0))</f>
        <v>97</v>
      </c>
      <c r="X55" s="171">
        <f t="shared" si="1"/>
        <v>0</v>
      </c>
      <c r="AB55" s="171" t="str">
        <f t="shared" si="2"/>
        <v>CobaltNingbo Hubang New Material Co., Ltd.</v>
      </c>
    </row>
    <row r="56" spans="1:28" s="171" customFormat="1" ht="25.2">
      <c r="A56" s="317" t="s">
        <v>314</v>
      </c>
      <c r="B56" s="313" t="s">
        <v>44</v>
      </c>
      <c r="C56" s="316" t="s">
        <v>313</v>
      </c>
      <c r="D56" s="313"/>
      <c r="E56" s="313" t="s">
        <v>72</v>
      </c>
      <c r="F56" s="313" t="s">
        <v>314</v>
      </c>
      <c r="G56" s="313" t="s">
        <v>12</v>
      </c>
      <c r="H56" s="320"/>
      <c r="I56" s="321" t="s">
        <v>315</v>
      </c>
      <c r="J56" s="321" t="s">
        <v>153</v>
      </c>
      <c r="K56" s="314"/>
      <c r="L56" s="314"/>
      <c r="M56" s="314"/>
      <c r="N56" s="314"/>
      <c r="O56" s="314"/>
      <c r="P56" s="322"/>
      <c r="Q56" s="315"/>
      <c r="R56" s="150" t="str">
        <f ca="1">IF(ISERROR($V56),"",OFFSET('Smelter Look-up'!$C$4,$V56-4,0)&amp;"")</f>
        <v>Xiangtan Huacheng Nickel Cobalt New Material Co., Ltd.</v>
      </c>
      <c r="S56" s="156" t="str">
        <f t="shared" ca="1" si="0"/>
        <v>CN</v>
      </c>
      <c r="T56" s="156" t="str">
        <f ca="1">IF(B56="","",IF(ISERROR(MATCH($J56,SorP!$B$1:$B$5661,0)),"",INDIRECT("'SorP'!$A$"&amp;MATCH($J56,SorP!$B$1:$B$5661,0))))</f>
        <v>CN-HN</v>
      </c>
      <c r="U56" s="169"/>
      <c r="V56" s="170">
        <f>IF(C56="",NA(),MATCH($B56&amp;$C56,'Smelter Look-up'!$J:$J,0))</f>
        <v>125</v>
      </c>
      <c r="X56" s="171">
        <f t="shared" si="1"/>
        <v>0</v>
      </c>
      <c r="AB56" s="171" t="str">
        <f t="shared" si="2"/>
        <v>CobaltXiangtan Huacheng Nickel Cobalt New Material Co., Ltd.</v>
      </c>
    </row>
    <row r="57" spans="1:28" s="171" customFormat="1" ht="20.399999999999999">
      <c r="A57" s="317" t="s">
        <v>161</v>
      </c>
      <c r="B57" s="313" t="s">
        <v>44</v>
      </c>
      <c r="C57" s="316" t="s">
        <v>160</v>
      </c>
      <c r="D57" s="313"/>
      <c r="E57" s="313" t="s">
        <v>72</v>
      </c>
      <c r="F57" s="313" t="s">
        <v>161</v>
      </c>
      <c r="G57" s="313" t="s">
        <v>12</v>
      </c>
      <c r="H57" s="320"/>
      <c r="I57" s="321" t="s">
        <v>159</v>
      </c>
      <c r="J57" s="321" t="s">
        <v>153</v>
      </c>
      <c r="K57" s="314"/>
      <c r="L57" s="314"/>
      <c r="M57" s="314"/>
      <c r="N57" s="314"/>
      <c r="O57" s="314"/>
      <c r="P57" s="322"/>
      <c r="Q57" s="315"/>
      <c r="R57" s="150" t="str">
        <f ca="1">IF(ISERROR($V57),"",OFFSET('Smelter Look-up'!$C$4,$V57-4,0)&amp;"")</f>
        <v>Hunan Shiji Yintian New Material Co., Ltd.</v>
      </c>
      <c r="S57" s="156" t="str">
        <f t="shared" ca="1" si="0"/>
        <v>CN</v>
      </c>
      <c r="T57" s="156" t="str">
        <f ca="1">IF(B57="","",IF(ISERROR(MATCH($J57,SorP!$B$1:$B$5661,0)),"",INDIRECT("'SorP'!$A$"&amp;MATCH($J57,SorP!$B$1:$B$5661,0))))</f>
        <v>CN-HN</v>
      </c>
      <c r="U57" s="169"/>
      <c r="V57" s="170">
        <f>IF(C57="",NA(),MATCH($B57&amp;$C57,'Smelter Look-up'!$J:$J,0))</f>
        <v>41</v>
      </c>
      <c r="X57" s="171">
        <f t="shared" si="1"/>
        <v>0</v>
      </c>
      <c r="AB57" s="171" t="str">
        <f t="shared" si="2"/>
        <v>CobaltHunan Shiji Yintian New Material Co., Ltd.</v>
      </c>
    </row>
    <row r="58" spans="1:28" s="171" customFormat="1" ht="20.399999999999999">
      <c r="A58" s="317" t="s">
        <v>98</v>
      </c>
      <c r="B58" s="313" t="s">
        <v>44</v>
      </c>
      <c r="C58" s="316" t="s">
        <v>97</v>
      </c>
      <c r="D58" s="313"/>
      <c r="E58" s="313" t="s">
        <v>72</v>
      </c>
      <c r="F58" s="313" t="s">
        <v>98</v>
      </c>
      <c r="G58" s="313" t="s">
        <v>12</v>
      </c>
      <c r="H58" s="320"/>
      <c r="I58" s="321" t="s">
        <v>99</v>
      </c>
      <c r="J58" s="321" t="s">
        <v>100</v>
      </c>
      <c r="K58" s="314"/>
      <c r="L58" s="314"/>
      <c r="M58" s="314"/>
      <c r="N58" s="314"/>
      <c r="O58" s="314"/>
      <c r="P58" s="322"/>
      <c r="Q58" s="315"/>
      <c r="R58" s="150" t="str">
        <f ca="1">IF(ISERROR($V58),"",OFFSET('Smelter Look-up'!$C$4,$V58-4,0)&amp;"")</f>
        <v>Fairsky Industrial Co., Limited</v>
      </c>
      <c r="S58" s="156" t="str">
        <f t="shared" ca="1" si="0"/>
        <v>CN</v>
      </c>
      <c r="T58" s="156" t="str">
        <f ca="1">IF(B58="","",IF(ISERROR(MATCH($J58,SorP!$B$1:$B$5661,0)),"",INDIRECT("'SorP'!$A$"&amp;MATCH($J58,SorP!$B$1:$B$5661,0))))</f>
        <v>CN-HE</v>
      </c>
      <c r="U58" s="169"/>
      <c r="V58" s="170">
        <f>IF(C58="",NA(),MATCH($B58&amp;$C58,'Smelter Look-up'!$J:$J,0))</f>
        <v>19</v>
      </c>
      <c r="X58" s="171">
        <f t="shared" si="1"/>
        <v>0</v>
      </c>
      <c r="AB58" s="171" t="str">
        <f t="shared" si="2"/>
        <v>CobaltFairsky Industrial Co., Limited</v>
      </c>
    </row>
    <row r="59" spans="1:28" s="171" customFormat="1" ht="20.399999999999999">
      <c r="A59" s="317" t="s">
        <v>158</v>
      </c>
      <c r="B59" s="313" t="s">
        <v>44</v>
      </c>
      <c r="C59" s="316" t="s">
        <v>157</v>
      </c>
      <c r="D59" s="313"/>
      <c r="E59" s="313" t="s">
        <v>72</v>
      </c>
      <c r="F59" s="313" t="s">
        <v>158</v>
      </c>
      <c r="G59" s="313" t="s">
        <v>12</v>
      </c>
      <c r="H59" s="320"/>
      <c r="I59" s="321" t="s">
        <v>159</v>
      </c>
      <c r="J59" s="321" t="s">
        <v>153</v>
      </c>
      <c r="K59" s="314"/>
      <c r="L59" s="314"/>
      <c r="M59" s="314"/>
      <c r="N59" s="314"/>
      <c r="O59" s="314"/>
      <c r="P59" s="322"/>
      <c r="Q59" s="315"/>
      <c r="R59" s="150" t="str">
        <f ca="1">IF(ISERROR($V59),"",OFFSET('Smelter Look-up'!$C$4,$V59-4,0)&amp;"")</f>
        <v>Hunan Jinxin New Material Holding Co., Ltd.</v>
      </c>
      <c r="S59" s="156" t="str">
        <f t="shared" ca="1" si="0"/>
        <v>CN</v>
      </c>
      <c r="T59" s="156" t="str">
        <f ca="1">IF(B59="","",IF(ISERROR(MATCH($J59,SorP!$B$1:$B$5661,0)),"",INDIRECT("'SorP'!$A$"&amp;MATCH($J59,SorP!$B$1:$B$5661,0))))</f>
        <v>CN-HN</v>
      </c>
      <c r="U59" s="169"/>
      <c r="V59" s="170">
        <f>IF(C59="",NA(),MATCH($B59&amp;$C59,'Smelter Look-up'!$J:$J,0))</f>
        <v>39</v>
      </c>
      <c r="X59" s="171">
        <f t="shared" si="1"/>
        <v>0</v>
      </c>
      <c r="AB59" s="171" t="str">
        <f t="shared" si="2"/>
        <v>CobaltHunan Jinxin New Material Holding Co., Ltd.</v>
      </c>
    </row>
    <row r="60" spans="1:28" s="171" customFormat="1" ht="25.2">
      <c r="A60" s="317" t="s">
        <v>84</v>
      </c>
      <c r="B60" s="313" t="s">
        <v>44</v>
      </c>
      <c r="C60" s="316" t="s">
        <v>82</v>
      </c>
      <c r="D60" s="313"/>
      <c r="E60" s="313" t="s">
        <v>83</v>
      </c>
      <c r="F60" s="313" t="s">
        <v>84</v>
      </c>
      <c r="G60" s="313" t="s">
        <v>12</v>
      </c>
      <c r="H60" s="320"/>
      <c r="I60" s="321" t="s">
        <v>85</v>
      </c>
      <c r="J60" s="321" t="s">
        <v>86</v>
      </c>
      <c r="K60" s="314"/>
      <c r="L60" s="314"/>
      <c r="M60" s="314"/>
      <c r="N60" s="314"/>
      <c r="O60" s="314"/>
      <c r="P60" s="322"/>
      <c r="Q60" s="315"/>
      <c r="R60" s="150" t="str">
        <f ca="1">IF(ISERROR($V60),"",OFFSET('Smelter Look-up'!$C$4,$V60-4,0)&amp;"")</f>
        <v>CoreMax Corporation</v>
      </c>
      <c r="S60" s="156" t="str">
        <f t="shared" ca="1" si="0"/>
        <v>TW</v>
      </c>
      <c r="T60" s="156" t="str">
        <f ca="1">IF(B60="","",IF(ISERROR(MATCH($J60,SorP!$B$1:$B$5661,0)),"",INDIRECT("'SorP'!$A$"&amp;MATCH($J60,SorP!$B$1:$B$5661,0))))</f>
        <v>TW-MIA</v>
      </c>
      <c r="U60" s="169"/>
      <c r="V60" s="170">
        <f>IF(C60="",NA(),MATCH($B60&amp;$C60,'Smelter Look-up'!$J:$J,0))</f>
        <v>12</v>
      </c>
      <c r="X60" s="171">
        <f t="shared" si="1"/>
        <v>0</v>
      </c>
      <c r="AB60" s="171" t="str">
        <f t="shared" si="2"/>
        <v>CobaltCoreMax Corporation</v>
      </c>
    </row>
    <row r="61" spans="1:28" s="171" customFormat="1" ht="25.2">
      <c r="A61" s="317" t="s">
        <v>73</v>
      </c>
      <c r="B61" s="313" t="s">
        <v>44</v>
      </c>
      <c r="C61" s="316" t="s">
        <v>71</v>
      </c>
      <c r="D61" s="313"/>
      <c r="E61" s="313" t="s">
        <v>72</v>
      </c>
      <c r="F61" s="313" t="s">
        <v>73</v>
      </c>
      <c r="G61" s="313" t="s">
        <v>12</v>
      </c>
      <c r="H61" s="320"/>
      <c r="I61" s="321" t="s">
        <v>74</v>
      </c>
      <c r="J61" s="321" t="s">
        <v>75</v>
      </c>
      <c r="K61" s="314"/>
      <c r="L61" s="314"/>
      <c r="M61" s="314"/>
      <c r="N61" s="314"/>
      <c r="O61" s="314"/>
      <c r="P61" s="322"/>
      <c r="Q61" s="315"/>
      <c r="R61" s="150" t="str">
        <f ca="1">IF(ISERROR($V61),"",OFFSET('Smelter Look-up'!$C$4,$V61-4,0)&amp;"")</f>
        <v>Chizhou CN New Materials and Technology Co., Ltd.</v>
      </c>
      <c r="S61" s="156" t="str">
        <f t="shared" ca="1" si="0"/>
        <v>CN</v>
      </c>
      <c r="T61" s="156" t="str">
        <f ca="1">IF(B61="","",IF(ISERROR(MATCH($J61,SorP!$B$1:$B$5661,0)),"",INDIRECT("'SorP'!$A$"&amp;MATCH($J61,SorP!$B$1:$B$5661,0))))</f>
        <v>CN-AH</v>
      </c>
      <c r="U61" s="169"/>
      <c r="V61" s="170">
        <f>IF(C61="",NA(),MATCH($B61&amp;$C61,'Smelter Look-up'!$J:$J,0))</f>
        <v>8</v>
      </c>
      <c r="X61" s="171">
        <f t="shared" si="1"/>
        <v>0</v>
      </c>
      <c r="AB61" s="171" t="str">
        <f t="shared" si="2"/>
        <v>CobaltChizhou CN New Materials and Technology Co., Ltd.</v>
      </c>
    </row>
    <row r="62" spans="1:28" s="171" customFormat="1" ht="37.799999999999997">
      <c r="A62" s="317" t="s">
        <v>167</v>
      </c>
      <c r="B62" s="313" t="s">
        <v>44</v>
      </c>
      <c r="C62" s="316" t="s">
        <v>165</v>
      </c>
      <c r="D62" s="313"/>
      <c r="E62" s="313" t="s">
        <v>166</v>
      </c>
      <c r="F62" s="313" t="s">
        <v>167</v>
      </c>
      <c r="G62" s="313" t="s">
        <v>12</v>
      </c>
      <c r="H62" s="320"/>
      <c r="I62" s="321" t="s">
        <v>168</v>
      </c>
      <c r="J62" s="321" t="s">
        <v>169</v>
      </c>
      <c r="K62" s="314"/>
      <c r="L62" s="314"/>
      <c r="M62" s="314"/>
      <c r="N62" s="314"/>
      <c r="O62" s="314"/>
      <c r="P62" s="322"/>
      <c r="Q62" s="315"/>
      <c r="R62" s="150" t="str">
        <f ca="1">IF(ISERROR($V62),"",OFFSET('Smelter Look-up'!$C$4,$V62-4,0)&amp;"")</f>
        <v>ICoNiChem</v>
      </c>
      <c r="S62" s="156" t="str">
        <f t="shared" ca="1" si="0"/>
        <v>GB</v>
      </c>
      <c r="T62" s="156" t="str">
        <f ca="1">IF(B62="","",IF(ISERROR(MATCH($J62,SorP!$B$1:$B$5661,0)),"",INDIRECT("'SorP'!$A$"&amp;MATCH($J62,SorP!$B$1:$B$5661,0))))</f>
        <v>GB-CHW</v>
      </c>
      <c r="U62" s="169"/>
      <c r="V62" s="170">
        <f>IF(C62="",NA(),MATCH($B62&amp;$C62,'Smelter Look-up'!$J:$J,0))</f>
        <v>44</v>
      </c>
      <c r="X62" s="171">
        <f t="shared" si="1"/>
        <v>0</v>
      </c>
      <c r="AB62" s="171" t="str">
        <f t="shared" si="2"/>
        <v>CobaltICoNiChem</v>
      </c>
    </row>
    <row r="63" spans="1:28" s="171" customFormat="1" ht="25.2">
      <c r="A63" s="317" t="s">
        <v>326</v>
      </c>
      <c r="B63" s="313" t="s">
        <v>44</v>
      </c>
      <c r="C63" s="316" t="s">
        <v>12570</v>
      </c>
      <c r="D63" s="313"/>
      <c r="E63" s="313" t="s">
        <v>72</v>
      </c>
      <c r="F63" s="313" t="s">
        <v>326</v>
      </c>
      <c r="G63" s="313" t="s">
        <v>12</v>
      </c>
      <c r="H63" s="320"/>
      <c r="I63" s="321" t="s">
        <v>217</v>
      </c>
      <c r="J63" s="321" t="s">
        <v>218</v>
      </c>
      <c r="K63" s="314"/>
      <c r="L63" s="314"/>
      <c r="M63" s="314"/>
      <c r="N63" s="314"/>
      <c r="O63" s="314"/>
      <c r="P63" s="322"/>
      <c r="Q63" s="315"/>
      <c r="R63" s="150" t="str">
        <f ca="1">IF(ISERROR($V63),"",OFFSET('Smelter Look-up'!$C$4,$V63-4,0)&amp;"")</f>
        <v>Zhejiang Greatpower Cobalt Materials Co., Ltd.</v>
      </c>
      <c r="S63" s="156" t="str">
        <f t="shared" ca="1" si="0"/>
        <v>CN</v>
      </c>
      <c r="T63" s="156" t="str">
        <f ca="1">IF(B63="","",IF(ISERROR(MATCH($J63,SorP!$B$1:$B$5661,0)),"",INDIRECT("'SorP'!$A$"&amp;MATCH($J63,SorP!$B$1:$B$5661,0))))</f>
        <v>CN-ZJ</v>
      </c>
      <c r="U63" s="169"/>
      <c r="V63" s="170">
        <f>IF(C63="",NA(),MATCH($B63&amp;$C63,'Smelter Look-up'!$J:$J,0))</f>
        <v>128</v>
      </c>
      <c r="X63" s="171">
        <f t="shared" ref="X63:X126" si="3">IF(AND(C63="Smelter not listed",OR(LEN(D63)=0,LEN(E63)=0)),1,0)</f>
        <v>0</v>
      </c>
      <c r="AB63" s="171" t="str">
        <f t="shared" ref="AB63:AB126" si="4">B63&amp;C63</f>
        <v>CobaltZhejiang Greatpower Cobalt Materials Co., Ltd.</v>
      </c>
    </row>
    <row r="64" spans="1:28" s="171" customFormat="1" ht="25.2">
      <c r="A64" s="317" t="s">
        <v>222</v>
      </c>
      <c r="B64" s="313" t="s">
        <v>44</v>
      </c>
      <c r="C64" s="316" t="s">
        <v>221</v>
      </c>
      <c r="D64" s="313"/>
      <c r="E64" s="313" t="s">
        <v>83</v>
      </c>
      <c r="F64" s="313" t="s">
        <v>222</v>
      </c>
      <c r="G64" s="313" t="s">
        <v>12</v>
      </c>
      <c r="H64" s="320"/>
      <c r="I64" s="321" t="s">
        <v>223</v>
      </c>
      <c r="J64" s="321" t="s">
        <v>223</v>
      </c>
      <c r="K64" s="314"/>
      <c r="L64" s="314"/>
      <c r="M64" s="314"/>
      <c r="N64" s="314"/>
      <c r="O64" s="314"/>
      <c r="P64" s="322"/>
      <c r="Q64" s="315"/>
      <c r="R64" s="150" t="str">
        <f ca="1">IF(ISERROR($V64),"",OFFSET('Smelter Look-up'!$C$4,$V64-4,0)&amp;"")</f>
        <v>Mechema Taiwan Plant 1</v>
      </c>
      <c r="S64" s="156" t="str">
        <f t="shared" ref="S64:S127" ca="1" si="5">IF(B64="","",IF(ISERROR(MATCH($E64,CL,0)),"Unknown",INDIRECT("'C'!$A$"&amp;MATCH($E64,CL,0)+1)))</f>
        <v>TW</v>
      </c>
      <c r="T64" s="156" t="str">
        <f ca="1">IF(B64="","",IF(ISERROR(MATCH($J64,SorP!$B$1:$B$5661,0)),"",INDIRECT("'SorP'!$A$"&amp;MATCH($J64,SorP!$B$1:$B$5661,0))))</f>
        <v>TW-TAO</v>
      </c>
      <c r="U64" s="169"/>
      <c r="V64" s="170">
        <f>IF(C64="",NA(),MATCH($B64&amp;$C64,'Smelter Look-up'!$J:$J,0))</f>
        <v>73</v>
      </c>
      <c r="X64" s="171">
        <f t="shared" si="3"/>
        <v>0</v>
      </c>
      <c r="AB64" s="171" t="str">
        <f t="shared" si="4"/>
        <v>CobaltMechema Taiwan Plant 1</v>
      </c>
    </row>
    <row r="65" spans="1:28" s="171" customFormat="1" ht="25.2">
      <c r="A65" s="317" t="s">
        <v>225</v>
      </c>
      <c r="B65" s="313" t="s">
        <v>44</v>
      </c>
      <c r="C65" s="316" t="s">
        <v>224</v>
      </c>
      <c r="D65" s="313"/>
      <c r="E65" s="313" t="s">
        <v>83</v>
      </c>
      <c r="F65" s="313" t="s">
        <v>225</v>
      </c>
      <c r="G65" s="313" t="s">
        <v>12</v>
      </c>
      <c r="H65" s="320"/>
      <c r="I65" s="321" t="s">
        <v>223</v>
      </c>
      <c r="J65" s="321" t="s">
        <v>223</v>
      </c>
      <c r="K65" s="314"/>
      <c r="L65" s="314"/>
      <c r="M65" s="314"/>
      <c r="N65" s="314"/>
      <c r="O65" s="314"/>
      <c r="P65" s="322"/>
      <c r="Q65" s="315"/>
      <c r="R65" s="150" t="str">
        <f ca="1">IF(ISERROR($V65),"",OFFSET('Smelter Look-up'!$C$4,$V65-4,0)&amp;"")</f>
        <v>Mechema Taiwan Plant 2</v>
      </c>
      <c r="S65" s="156" t="str">
        <f t="shared" ca="1" si="5"/>
        <v>TW</v>
      </c>
      <c r="T65" s="156" t="str">
        <f ca="1">IF(B65="","",IF(ISERROR(MATCH($J65,SorP!$B$1:$B$5661,0)),"",INDIRECT("'SorP'!$A$"&amp;MATCH($J65,SorP!$B$1:$B$5661,0))))</f>
        <v>TW-TAO</v>
      </c>
      <c r="U65" s="169"/>
      <c r="V65" s="170">
        <f>IF(C65="",NA(),MATCH($B65&amp;$C65,'Smelter Look-up'!$J:$J,0))</f>
        <v>74</v>
      </c>
      <c r="X65" s="171">
        <f t="shared" si="3"/>
        <v>0</v>
      </c>
      <c r="AB65" s="171" t="str">
        <f t="shared" si="4"/>
        <v>CobaltMechema Taiwan Plant 2</v>
      </c>
    </row>
    <row r="66" spans="1:28" s="171" customFormat="1" ht="20.399999999999999">
      <c r="A66" s="317" t="s">
        <v>220</v>
      </c>
      <c r="B66" s="313" t="s">
        <v>44</v>
      </c>
      <c r="C66" s="316" t="s">
        <v>219</v>
      </c>
      <c r="D66" s="313"/>
      <c r="E66" s="313" t="s">
        <v>88</v>
      </c>
      <c r="F66" s="313" t="s">
        <v>220</v>
      </c>
      <c r="G66" s="313" t="s">
        <v>12</v>
      </c>
      <c r="H66" s="320"/>
      <c r="I66" s="321" t="s">
        <v>90</v>
      </c>
      <c r="J66" s="321" t="s">
        <v>91</v>
      </c>
      <c r="K66" s="314"/>
      <c r="L66" s="314"/>
      <c r="M66" s="314"/>
      <c r="N66" s="314"/>
      <c r="O66" s="314"/>
      <c r="P66" s="322"/>
      <c r="Q66" s="315"/>
      <c r="R66" s="150" t="str">
        <f ca="1">IF(ISERROR($V66),"",OFFSET('Smelter Look-up'!$C$4,$V66-4,0)&amp;"")</f>
        <v>Mechema Korea, Co., Ltd.</v>
      </c>
      <c r="S66" s="156" t="str">
        <f t="shared" ca="1" si="5"/>
        <v>KR</v>
      </c>
      <c r="T66" s="156" t="str">
        <f ca="1">IF(B66="","",IF(ISERROR(MATCH($J66,SorP!$B$1:$B$5661,0)),"",INDIRECT("'SorP'!$A$"&amp;MATCH($J66,SorP!$B$1:$B$5661,0))))</f>
        <v>KR-48</v>
      </c>
      <c r="U66" s="169"/>
      <c r="V66" s="170">
        <f>IF(C66="",NA(),MATCH($B66&amp;$C66,'Smelter Look-up'!$J:$J,0))</f>
        <v>72</v>
      </c>
      <c r="X66" s="171">
        <f t="shared" si="3"/>
        <v>0</v>
      </c>
      <c r="AB66" s="171" t="str">
        <f t="shared" si="4"/>
        <v>CobaltMechema Korea, Co., Ltd.</v>
      </c>
    </row>
    <row r="67" spans="1:28" s="171" customFormat="1" ht="20.399999999999999">
      <c r="A67" s="317" t="s">
        <v>216</v>
      </c>
      <c r="B67" s="313" t="s">
        <v>44</v>
      </c>
      <c r="C67" s="316" t="s">
        <v>215</v>
      </c>
      <c r="D67" s="313"/>
      <c r="E67" s="313" t="s">
        <v>72</v>
      </c>
      <c r="F67" s="313" t="s">
        <v>216</v>
      </c>
      <c r="G67" s="313" t="s">
        <v>12</v>
      </c>
      <c r="H67" s="320"/>
      <c r="I67" s="321" t="s">
        <v>217</v>
      </c>
      <c r="J67" s="321" t="s">
        <v>218</v>
      </c>
      <c r="K67" s="314"/>
      <c r="L67" s="314"/>
      <c r="M67" s="314"/>
      <c r="N67" s="314"/>
      <c r="O67" s="314"/>
      <c r="P67" s="322"/>
      <c r="Q67" s="315"/>
      <c r="R67" s="150" t="str">
        <f ca="1">IF(ISERROR($V67),"",OFFSET('Smelter Look-up'!$C$4,$V67-4,0)&amp;"")</f>
        <v>Mechema Chemicals shang-yu</v>
      </c>
      <c r="S67" s="156" t="str">
        <f t="shared" ca="1" si="5"/>
        <v>CN</v>
      </c>
      <c r="T67" s="156" t="str">
        <f ca="1">IF(B67="","",IF(ISERROR(MATCH($J67,SorP!$B$1:$B$5661,0)),"",INDIRECT("'SorP'!$A$"&amp;MATCH($J67,SorP!$B$1:$B$5661,0))))</f>
        <v>CN-ZJ</v>
      </c>
      <c r="U67" s="169"/>
      <c r="V67" s="170">
        <f>IF(C67="",NA(),MATCH($B67&amp;$C67,'Smelter Look-up'!$J:$J,0))</f>
        <v>71</v>
      </c>
      <c r="X67" s="171">
        <f t="shared" si="3"/>
        <v>0</v>
      </c>
      <c r="AB67" s="171" t="str">
        <f t="shared" si="4"/>
        <v>CobaltMechema Chemicals shang-yu</v>
      </c>
    </row>
    <row r="68" spans="1:28" s="171" customFormat="1" ht="20.399999999999999">
      <c r="A68" s="317" t="s">
        <v>213</v>
      </c>
      <c r="B68" s="313" t="s">
        <v>44</v>
      </c>
      <c r="C68" s="316" t="s">
        <v>211</v>
      </c>
      <c r="D68" s="313"/>
      <c r="E68" s="313" t="s">
        <v>212</v>
      </c>
      <c r="F68" s="313" t="s">
        <v>213</v>
      </c>
      <c r="G68" s="313" t="s">
        <v>12</v>
      </c>
      <c r="H68" s="320"/>
      <c r="I68" s="321" t="s">
        <v>214</v>
      </c>
      <c r="J68" s="321" t="s">
        <v>214</v>
      </c>
      <c r="K68" s="314"/>
      <c r="L68" s="314"/>
      <c r="M68" s="314"/>
      <c r="N68" s="314"/>
      <c r="O68" s="314"/>
      <c r="P68" s="322"/>
      <c r="Q68" s="315"/>
      <c r="R68" s="150" t="str">
        <f ca="1">IF(ISERROR($V68),"",OFFSET('Smelter Look-up'!$C$4,$V68-4,0)&amp;"")</f>
        <v>Mechema Chemicals (Thailand) Co., Ltd.</v>
      </c>
      <c r="S68" s="156" t="str">
        <f t="shared" ca="1" si="5"/>
        <v>TH</v>
      </c>
      <c r="T68" s="156" t="str">
        <f ca="1">IF(B68="","",IF(ISERROR(MATCH($J68,SorP!$B$1:$B$5661,0)),"",INDIRECT("'SorP'!$A$"&amp;MATCH($J68,SorP!$B$1:$B$5661,0))))</f>
        <v>TH-21</v>
      </c>
      <c r="U68" s="169"/>
      <c r="V68" s="170">
        <f>IF(C68="",NA(),MATCH($B68&amp;$C68,'Smelter Look-up'!$J:$J,0))</f>
        <v>70</v>
      </c>
      <c r="X68" s="171">
        <f t="shared" si="3"/>
        <v>0</v>
      </c>
      <c r="AB68" s="171" t="str">
        <f t="shared" si="4"/>
        <v>CobaltMechema Chemicals (Thailand) Co., Ltd.</v>
      </c>
    </row>
    <row r="69" spans="1:28" s="171" customFormat="1" ht="20.399999999999999">
      <c r="A69" s="317" t="s">
        <v>274</v>
      </c>
      <c r="B69" s="313" t="s">
        <v>44</v>
      </c>
      <c r="C69" s="316" t="s">
        <v>272</v>
      </c>
      <c r="D69" s="313"/>
      <c r="E69" s="313" t="s">
        <v>273</v>
      </c>
      <c r="F69" s="313" t="s">
        <v>274</v>
      </c>
      <c r="G69" s="313" t="s">
        <v>12</v>
      </c>
      <c r="H69" s="320"/>
      <c r="I69" s="321" t="s">
        <v>275</v>
      </c>
      <c r="J69" s="321" t="s">
        <v>276</v>
      </c>
      <c r="K69" s="314"/>
      <c r="L69" s="314"/>
      <c r="M69" s="314"/>
      <c r="N69" s="314"/>
      <c r="O69" s="314"/>
      <c r="P69" s="322"/>
      <c r="Q69" s="315"/>
      <c r="R69" s="150" t="str">
        <f ca="1">IF(ISERROR($V69),"",OFFSET('Smelter Look-up'!$C$4,$V69-4,0)&amp;"")</f>
        <v>PT Mechema Indonesia</v>
      </c>
      <c r="S69" s="156" t="str">
        <f t="shared" ca="1" si="5"/>
        <v>ID</v>
      </c>
      <c r="T69" s="156" t="str">
        <f ca="1">IF(B69="","",IF(ISERROR(MATCH($J69,SorP!$B$1:$B$5661,0)),"",INDIRECT("'SorP'!$A$"&amp;MATCH($J69,SorP!$B$1:$B$5661,0))))</f>
        <v>ID-JB</v>
      </c>
      <c r="U69" s="169"/>
      <c r="V69" s="170">
        <f>IF(C69="",NA(),MATCH($B69&amp;$C69,'Smelter Look-up'!$J:$J,0))</f>
        <v>101</v>
      </c>
      <c r="X69" s="171">
        <f t="shared" si="3"/>
        <v>0</v>
      </c>
      <c r="AB69" s="171" t="str">
        <f t="shared" si="4"/>
        <v>CobaltPT Mechema Indonesia</v>
      </c>
    </row>
    <row r="70" spans="1:28" s="171" customFormat="1" ht="20.399999999999999">
      <c r="A70" s="317" t="s">
        <v>148</v>
      </c>
      <c r="B70" s="313" t="s">
        <v>44</v>
      </c>
      <c r="C70" s="316" t="s">
        <v>147</v>
      </c>
      <c r="D70" s="313"/>
      <c r="E70" s="313" t="s">
        <v>72</v>
      </c>
      <c r="F70" s="313" t="s">
        <v>148</v>
      </c>
      <c r="G70" s="313" t="s">
        <v>12</v>
      </c>
      <c r="H70" s="320"/>
      <c r="I70" s="321" t="s">
        <v>149</v>
      </c>
      <c r="J70" s="321" t="s">
        <v>75</v>
      </c>
      <c r="K70" s="314"/>
      <c r="L70" s="314"/>
      <c r="M70" s="314"/>
      <c r="N70" s="314"/>
      <c r="O70" s="314"/>
      <c r="P70" s="322"/>
      <c r="Q70" s="315"/>
      <c r="R70" s="150" t="str">
        <f ca="1">IF(ISERROR($V70),"",OFFSET('Smelter Look-up'!$C$4,$V70-4,0)&amp;"")</f>
        <v>Hefei Rongjie Metal Technology Co., Ltd.</v>
      </c>
      <c r="S70" s="156" t="str">
        <f t="shared" ca="1" si="5"/>
        <v>CN</v>
      </c>
      <c r="T70" s="156" t="str">
        <f ca="1">IF(B70="","",IF(ISERROR(MATCH($J70,SorP!$B$1:$B$5661,0)),"",INDIRECT("'SorP'!$A$"&amp;MATCH($J70,SorP!$B$1:$B$5661,0))))</f>
        <v>CN-AH</v>
      </c>
      <c r="U70" s="169"/>
      <c r="V70" s="170">
        <f>IF(C70="",NA(),MATCH($B70&amp;$C70,'Smelter Look-up'!$J:$J,0))</f>
        <v>35</v>
      </c>
      <c r="X70" s="171">
        <f t="shared" si="3"/>
        <v>0</v>
      </c>
      <c r="AB70" s="171" t="str">
        <f t="shared" si="4"/>
        <v>CobaltHefei Rongjie Metal Technology Co., Ltd.</v>
      </c>
    </row>
    <row r="71" spans="1:28" s="171" customFormat="1" ht="20.399999999999999">
      <c r="A71" s="317" t="s">
        <v>144</v>
      </c>
      <c r="B71" s="313" t="s">
        <v>44</v>
      </c>
      <c r="C71" s="316" t="s">
        <v>142</v>
      </c>
      <c r="D71" s="313"/>
      <c r="E71" s="313" t="s">
        <v>143</v>
      </c>
      <c r="F71" s="313" t="s">
        <v>144</v>
      </c>
      <c r="G71" s="313" t="s">
        <v>12</v>
      </c>
      <c r="H71" s="320"/>
      <c r="I71" s="321" t="s">
        <v>145</v>
      </c>
      <c r="J71" s="321" t="s">
        <v>146</v>
      </c>
      <c r="K71" s="314"/>
      <c r="L71" s="314"/>
      <c r="M71" s="314"/>
      <c r="N71" s="314"/>
      <c r="O71" s="314"/>
      <c r="P71" s="322"/>
      <c r="Q71" s="315"/>
      <c r="R71" s="150" t="str">
        <f ca="1">IF(ISERROR($V71),"",OFFSET('Smelter Look-up'!$C$4,$V71-4,0)&amp;"")</f>
        <v>Harima Refinery, Sumitomo Metal Mining</v>
      </c>
      <c r="S71" s="156" t="str">
        <f t="shared" ca="1" si="5"/>
        <v>JP</v>
      </c>
      <c r="T71" s="156" t="str">
        <f ca="1">IF(B71="","",IF(ISERROR(MATCH($J71,SorP!$B$1:$B$5661,0)),"",INDIRECT("'SorP'!$A$"&amp;MATCH($J71,SorP!$B$1:$B$5661,0))))</f>
        <v>JP-28</v>
      </c>
      <c r="U71" s="169"/>
      <c r="V71" s="170">
        <f>IF(C71="",NA(),MATCH($B71&amp;$C71,'Smelter Look-up'!$J:$J,0))</f>
        <v>34</v>
      </c>
      <c r="X71" s="171">
        <f t="shared" si="3"/>
        <v>0</v>
      </c>
      <c r="AB71" s="171" t="str">
        <f t="shared" si="4"/>
        <v>CobaltHarima Refinery, Sumitomo Metal Mining</v>
      </c>
    </row>
    <row r="72" spans="1:28" s="171" customFormat="1" ht="25.2">
      <c r="A72" s="317" t="s">
        <v>304</v>
      </c>
      <c r="B72" s="313" t="s">
        <v>44</v>
      </c>
      <c r="C72" s="316" t="s">
        <v>303</v>
      </c>
      <c r="D72" s="313"/>
      <c r="E72" s="313" t="s">
        <v>102</v>
      </c>
      <c r="F72" s="313" t="s">
        <v>304</v>
      </c>
      <c r="G72" s="313" t="s">
        <v>12</v>
      </c>
      <c r="H72" s="320"/>
      <c r="I72" s="321" t="s">
        <v>305</v>
      </c>
      <c r="J72" s="321" t="s">
        <v>306</v>
      </c>
      <c r="K72" s="314"/>
      <c r="L72" s="314"/>
      <c r="M72" s="314"/>
      <c r="N72" s="314"/>
      <c r="O72" s="314"/>
      <c r="P72" s="322"/>
      <c r="Q72" s="315"/>
      <c r="R72" s="150" t="str">
        <f ca="1">IF(ISERROR($V72),"",OFFSET('Smelter Look-up'!$C$4,$V72-4,0)&amp;"")</f>
        <v>Vale – Long Harbour Processing Plant (LHPP)</v>
      </c>
      <c r="S72" s="156" t="str">
        <f t="shared" ca="1" si="5"/>
        <v>CA</v>
      </c>
      <c r="T72" s="156" t="str">
        <f ca="1">IF(B72="","",IF(ISERROR(MATCH($J72,SorP!$B$1:$B$5661,0)),"",INDIRECT("'SorP'!$A$"&amp;MATCH($J72,SorP!$B$1:$B$5661,0))))</f>
        <v>CA-NL</v>
      </c>
      <c r="U72" s="169"/>
      <c r="V72" s="170">
        <f>IF(C72="",NA(),MATCH($B72&amp;$C72,'Smelter Look-up'!$J:$J,0))</f>
        <v>119</v>
      </c>
      <c r="X72" s="171">
        <f t="shared" si="3"/>
        <v>0</v>
      </c>
      <c r="AB72" s="171" t="str">
        <f t="shared" si="4"/>
        <v>CobaltVale – Long Harbour Processing Plant (LHPP)</v>
      </c>
    </row>
    <row r="73" spans="1:28" s="171" customFormat="1" ht="25.2">
      <c r="A73" s="317" t="s">
        <v>138</v>
      </c>
      <c r="B73" s="313" t="s">
        <v>44</v>
      </c>
      <c r="C73" s="316" t="s">
        <v>137</v>
      </c>
      <c r="D73" s="313"/>
      <c r="E73" s="313" t="s">
        <v>72</v>
      </c>
      <c r="F73" s="313" t="s">
        <v>138</v>
      </c>
      <c r="G73" s="313" t="s">
        <v>12</v>
      </c>
      <c r="H73" s="320"/>
      <c r="I73" s="321" t="s">
        <v>139</v>
      </c>
      <c r="J73" s="321" t="s">
        <v>140</v>
      </c>
      <c r="K73" s="314"/>
      <c r="L73" s="314"/>
      <c r="M73" s="314"/>
      <c r="N73" s="314"/>
      <c r="O73" s="314"/>
      <c r="P73" s="322"/>
      <c r="Q73" s="315"/>
      <c r="R73" s="150" t="str">
        <f ca="1">IF(ISERROR($V73),"",OFFSET('Smelter Look-up'!$C$4,$V73-4,0)&amp;"")</f>
        <v>Guizhou CNGR Resource Recycling Industry Development Co., Ltd.</v>
      </c>
      <c r="S73" s="156" t="str">
        <f t="shared" ca="1" si="5"/>
        <v>CN</v>
      </c>
      <c r="T73" s="156" t="str">
        <f ca="1">IF(B73="","",IF(ISERROR(MATCH($J73,SorP!$B$1:$B$5661,0)),"",INDIRECT("'SorP'!$A$"&amp;MATCH($J73,SorP!$B$1:$B$5661,0))))</f>
        <v>CN-GZ</v>
      </c>
      <c r="U73" s="169"/>
      <c r="V73" s="170">
        <f>IF(C73="",NA(),MATCH($B73&amp;$C73,'Smelter Look-up'!$J:$J,0))</f>
        <v>31</v>
      </c>
      <c r="X73" s="171">
        <f t="shared" si="3"/>
        <v>0</v>
      </c>
      <c r="AB73" s="171" t="str">
        <f t="shared" si="4"/>
        <v>CobaltGuizhou CNGR Resource Recycling Industry Development Co., Ltd.</v>
      </c>
    </row>
    <row r="74" spans="1:28" s="171" customFormat="1" ht="20.399999999999999">
      <c r="A74" s="317" t="s">
        <v>312</v>
      </c>
      <c r="B74" s="313" t="s">
        <v>44</v>
      </c>
      <c r="C74" s="316" t="s">
        <v>311</v>
      </c>
      <c r="D74" s="313"/>
      <c r="E74" s="313" t="s">
        <v>72</v>
      </c>
      <c r="F74" s="313" t="s">
        <v>312</v>
      </c>
      <c r="G74" s="313" t="s">
        <v>12</v>
      </c>
      <c r="H74" s="320"/>
      <c r="I74" s="321" t="s">
        <v>99</v>
      </c>
      <c r="J74" s="321" t="s">
        <v>100</v>
      </c>
      <c r="K74" s="314"/>
      <c r="L74" s="314"/>
      <c r="M74" s="314"/>
      <c r="N74" s="314"/>
      <c r="O74" s="314"/>
      <c r="P74" s="322"/>
      <c r="Q74" s="315"/>
      <c r="R74" s="150" t="str">
        <f ca="1">IF(ISERROR($V74),"",OFFSET('Smelter Look-up'!$C$4,$V74-4,0)&amp;"")</f>
        <v>W&amp;Q Metal Products Co., Limited</v>
      </c>
      <c r="S74" s="156" t="str">
        <f t="shared" ca="1" si="5"/>
        <v>CN</v>
      </c>
      <c r="T74" s="156" t="str">
        <f ca="1">IF(B74="","",IF(ISERROR(MATCH($J74,SorP!$B$1:$B$5661,0)),"",INDIRECT("'SorP'!$A$"&amp;MATCH($J74,SorP!$B$1:$B$5661,0))))</f>
        <v>CN-HE</v>
      </c>
      <c r="U74" s="169"/>
      <c r="V74" s="170">
        <f>IF(C74="",NA(),MATCH($B74&amp;$C74,'Smelter Look-up'!$J:$J,0))</f>
        <v>124</v>
      </c>
      <c r="X74" s="171">
        <f t="shared" si="3"/>
        <v>0</v>
      </c>
      <c r="AB74" s="171" t="str">
        <f t="shared" si="4"/>
        <v>CobaltW&amp;Q Metal Products Co., Limited</v>
      </c>
    </row>
    <row r="75" spans="1:28" s="171" customFormat="1" ht="25.2">
      <c r="A75" s="317" t="s">
        <v>12571</v>
      </c>
      <c r="B75" s="313" t="s">
        <v>44</v>
      </c>
      <c r="C75" s="316" t="s">
        <v>12572</v>
      </c>
      <c r="D75" s="313"/>
      <c r="E75" s="313" t="s">
        <v>72</v>
      </c>
      <c r="F75" s="313" t="s">
        <v>12571</v>
      </c>
      <c r="G75" s="313" t="s">
        <v>12</v>
      </c>
      <c r="H75" s="320"/>
      <c r="I75" s="321" t="s">
        <v>12573</v>
      </c>
      <c r="J75" s="321" t="s">
        <v>218</v>
      </c>
      <c r="K75" s="314"/>
      <c r="L75" s="314"/>
      <c r="M75" s="314"/>
      <c r="N75" s="314"/>
      <c r="O75" s="314"/>
      <c r="P75" s="322"/>
      <c r="Q75" s="315"/>
      <c r="R75" s="150" t="str">
        <f ca="1">IF(ISERROR($V75),"",OFFSET('Smelter Look-up'!$C$4,$V75-4,0)&amp;"")</f>
        <v>Zhejiang Power New Energy Materials Co., Ltd.</v>
      </c>
      <c r="S75" s="156" t="str">
        <f t="shared" ca="1" si="5"/>
        <v>CN</v>
      </c>
      <c r="T75" s="156" t="str">
        <f ca="1">IF(B75="","",IF(ISERROR(MATCH($J75,SorP!$B$1:$B$5661,0)),"",INDIRECT("'SorP'!$A$"&amp;MATCH($J75,SorP!$B$1:$B$5661,0))))</f>
        <v>CN-ZJ</v>
      </c>
      <c r="U75" s="169"/>
      <c r="V75" s="170">
        <f>IF(C75="",NA(),MATCH($B75&amp;$C75,'Smelter Look-up'!$J:$J,0))</f>
        <v>132</v>
      </c>
      <c r="X75" s="171">
        <f t="shared" si="3"/>
        <v>0</v>
      </c>
      <c r="AB75" s="171" t="str">
        <f t="shared" si="4"/>
        <v>CobaltZhejiang Power New Energy Materials Co., Ltd.</v>
      </c>
    </row>
    <row r="76" spans="1:28" s="171" customFormat="1" ht="25.2">
      <c r="A76" s="317" t="s">
        <v>12849</v>
      </c>
      <c r="B76" s="313" t="s">
        <v>44</v>
      </c>
      <c r="C76" s="316" t="s">
        <v>12850</v>
      </c>
      <c r="D76" s="313"/>
      <c r="E76" s="313" t="s">
        <v>12851</v>
      </c>
      <c r="F76" s="313" t="s">
        <v>12849</v>
      </c>
      <c r="G76" s="313" t="s">
        <v>12</v>
      </c>
      <c r="H76" s="320"/>
      <c r="I76" s="321"/>
      <c r="J76" s="321"/>
      <c r="K76" s="314"/>
      <c r="L76" s="314"/>
      <c r="M76" s="314"/>
      <c r="N76" s="314"/>
      <c r="O76" s="314"/>
      <c r="P76" s="322"/>
      <c r="Q76" s="315"/>
      <c r="R76" s="150" t="str">
        <f ca="1">IF(ISERROR($V76),"",OFFSET('Smelter Look-up'!$C$4,$V76-4,0)&amp;"")</f>
        <v/>
      </c>
      <c r="S76" s="156" t="str">
        <f t="shared" ca="1" si="5"/>
        <v>Unknown</v>
      </c>
      <c r="T76" s="156" t="str">
        <f ca="1">IF(B76="","",IF(ISERROR(MATCH($J76,SorP!$B$1:$B$5661,0)),"",INDIRECT("'SorP'!$A$"&amp;MATCH($J76,SorP!$B$1:$B$5661,0))))</f>
        <v/>
      </c>
      <c r="U76" s="169"/>
      <c r="V76" s="170" t="e">
        <f>IF(C76="",NA(),MATCH($B76&amp;$C76,'Smelter Look-up'!$J:$J,0))</f>
        <v>#N/A</v>
      </c>
      <c r="X76" s="171">
        <f t="shared" si="3"/>
        <v>0</v>
      </c>
      <c r="AB76" s="171" t="str">
        <f t="shared" si="4"/>
        <v>CobaltKatanga Mining</v>
      </c>
    </row>
    <row r="77" spans="1:28" s="171" customFormat="1" ht="20.399999999999999">
      <c r="A77" s="317" t="s">
        <v>310</v>
      </c>
      <c r="B77" s="313" t="s">
        <v>44</v>
      </c>
      <c r="C77" s="316" t="s">
        <v>12568</v>
      </c>
      <c r="D77" s="313"/>
      <c r="E77" s="313" t="s">
        <v>72</v>
      </c>
      <c r="F77" s="313" t="s">
        <v>310</v>
      </c>
      <c r="G77" s="313" t="s">
        <v>12</v>
      </c>
      <c r="H77" s="320"/>
      <c r="I77" s="321" t="s">
        <v>12569</v>
      </c>
      <c r="J77" s="321" t="s">
        <v>132</v>
      </c>
      <c r="K77" s="314"/>
      <c r="L77" s="314"/>
      <c r="M77" s="314"/>
      <c r="N77" s="314"/>
      <c r="O77" s="314"/>
      <c r="P77" s="322"/>
      <c r="Q77" s="315"/>
      <c r="R77" s="150" t="str">
        <f ca="1">IF(ISERROR($V77),"",OFFSET('Smelter Look-up'!$C$4,$V77-4,0)&amp;"")</f>
        <v>Vital Materials Workshop</v>
      </c>
      <c r="S77" s="156" t="str">
        <f t="shared" ca="1" si="5"/>
        <v>CN</v>
      </c>
      <c r="T77" s="156" t="str">
        <f ca="1">IF(B77="","",IF(ISERROR(MATCH($J77,SorP!$B$1:$B$5661,0)),"",INDIRECT("'SorP'!$A$"&amp;MATCH($J77,SorP!$B$1:$B$5661,0))))</f>
        <v>CN-GD</v>
      </c>
      <c r="U77" s="169"/>
      <c r="V77" s="170">
        <f>IF(C77="",NA(),MATCH($B77&amp;$C77,'Smelter Look-up'!$J:$J,0))</f>
        <v>123</v>
      </c>
      <c r="X77" s="171">
        <f t="shared" si="3"/>
        <v>0</v>
      </c>
      <c r="AB77" s="171" t="str">
        <f t="shared" si="4"/>
        <v>CobaltVital Materials Workshop</v>
      </c>
    </row>
    <row r="78" spans="1:28" s="171" customFormat="1" ht="20.399999999999999">
      <c r="A78" s="317" t="s">
        <v>12566</v>
      </c>
      <c r="B78" s="313" t="s">
        <v>44</v>
      </c>
      <c r="C78" s="316" t="s">
        <v>12567</v>
      </c>
      <c r="D78" s="313"/>
      <c r="E78" s="313" t="s">
        <v>72</v>
      </c>
      <c r="F78" s="313" t="s">
        <v>12566</v>
      </c>
      <c r="G78" s="313" t="s">
        <v>12</v>
      </c>
      <c r="H78" s="320"/>
      <c r="I78" s="321" t="s">
        <v>12569</v>
      </c>
      <c r="J78" s="321" t="s">
        <v>132</v>
      </c>
      <c r="K78" s="314"/>
      <c r="L78" s="314"/>
      <c r="M78" s="314"/>
      <c r="N78" s="314"/>
      <c r="O78" s="314"/>
      <c r="P78" s="322"/>
      <c r="Q78" s="315"/>
      <c r="R78" s="150" t="str">
        <f ca="1">IF(ISERROR($V78),"",OFFSET('Smelter Look-up'!$C$4,$V78-4,0)&amp;"")</f>
        <v>Vital Materials Plant</v>
      </c>
      <c r="S78" s="156" t="str">
        <f t="shared" ca="1" si="5"/>
        <v>CN</v>
      </c>
      <c r="T78" s="156" t="str">
        <f ca="1">IF(B78="","",IF(ISERROR(MATCH($J78,SorP!$B$1:$B$5661,0)),"",INDIRECT("'SorP'!$A$"&amp;MATCH($J78,SorP!$B$1:$B$5661,0))))</f>
        <v>CN-GD</v>
      </c>
      <c r="U78" s="169"/>
      <c r="V78" s="170">
        <f>IF(C78="",NA(),MATCH($B78&amp;$C78,'Smelter Look-up'!$J:$J,0))</f>
        <v>122</v>
      </c>
      <c r="X78" s="171">
        <f t="shared" si="3"/>
        <v>0</v>
      </c>
      <c r="AB78" s="171" t="str">
        <f t="shared" si="4"/>
        <v>CobaltVital Materials Plant</v>
      </c>
    </row>
    <row r="79" spans="1:28" s="171" customFormat="1" ht="20.399999999999999">
      <c r="A79" s="317" t="s">
        <v>12545</v>
      </c>
      <c r="B79" s="313" t="s">
        <v>44</v>
      </c>
      <c r="C79" s="316" t="s">
        <v>12852</v>
      </c>
      <c r="D79" s="313"/>
      <c r="E79" s="313" t="s">
        <v>72</v>
      </c>
      <c r="F79" s="313" t="s">
        <v>12545</v>
      </c>
      <c r="G79" s="313" t="s">
        <v>12</v>
      </c>
      <c r="H79" s="320"/>
      <c r="I79" s="321" t="s">
        <v>12546</v>
      </c>
      <c r="J79" s="321" t="s">
        <v>75</v>
      </c>
      <c r="K79" s="314"/>
      <c r="L79" s="314"/>
      <c r="M79" s="314"/>
      <c r="N79" s="314"/>
      <c r="O79" s="314"/>
      <c r="P79" s="322"/>
      <c r="Q79" s="315"/>
      <c r="R79" s="150" t="str">
        <f ca="1">IF(ISERROR($V79),"",OFFSET('Smelter Look-up'!$C$4,$V79-4,0)&amp;"")</f>
        <v/>
      </c>
      <c r="S79" s="156" t="str">
        <f t="shared" ca="1" si="5"/>
        <v>CN</v>
      </c>
      <c r="T79" s="156" t="str">
        <f ca="1">IF(B79="","",IF(ISERROR(MATCH($J79,SorP!$B$1:$B$5661,0)),"",INDIRECT("'SorP'!$A$"&amp;MATCH($J79,SorP!$B$1:$B$5661,0))))</f>
        <v>CN-AH</v>
      </c>
      <c r="U79" s="169"/>
      <c r="V79" s="170" t="e">
        <f>IF(C79="",NA(),MATCH($B79&amp;$C79,'Smelter Look-up'!$J:$J,0))</f>
        <v>#N/A</v>
      </c>
      <c r="X79" s="171">
        <f t="shared" si="3"/>
        <v>0</v>
      </c>
      <c r="AB79" s="171" t="str">
        <f t="shared" si="4"/>
        <v>CobaltAnhui Hanrui New Materials Co., Ltd.</v>
      </c>
    </row>
    <row r="80" spans="1:28" s="171" customFormat="1" ht="25.2">
      <c r="A80" s="317" t="s">
        <v>12550</v>
      </c>
      <c r="B80" s="313" t="s">
        <v>44</v>
      </c>
      <c r="C80" s="316" t="s">
        <v>12551</v>
      </c>
      <c r="D80" s="313"/>
      <c r="E80" s="313" t="s">
        <v>72</v>
      </c>
      <c r="F80" s="313" t="s">
        <v>12550</v>
      </c>
      <c r="G80" s="313" t="s">
        <v>12</v>
      </c>
      <c r="H80" s="320"/>
      <c r="I80" s="321" t="s">
        <v>12552</v>
      </c>
      <c r="J80" s="321" t="s">
        <v>132</v>
      </c>
      <c r="K80" s="314"/>
      <c r="L80" s="314"/>
      <c r="M80" s="314"/>
      <c r="N80" s="314"/>
      <c r="O80" s="314"/>
      <c r="P80" s="322"/>
      <c r="Q80" s="315"/>
      <c r="R80" s="150" t="str">
        <f ca="1">IF(ISERROR($V80),"",OFFSET('Smelter Look-up'!$C$4,$V80-4,0)&amp;"")</f>
        <v>Guangdong Fangyuan Environment Co., Ltd.</v>
      </c>
      <c r="S80" s="156" t="str">
        <f t="shared" ca="1" si="5"/>
        <v>CN</v>
      </c>
      <c r="T80" s="156" t="str">
        <f ca="1">IF(B80="","",IF(ISERROR(MATCH($J80,SorP!$B$1:$B$5661,0)),"",INDIRECT("'SorP'!$A$"&amp;MATCH($J80,SorP!$B$1:$B$5661,0))))</f>
        <v>CN-GD</v>
      </c>
      <c r="U80" s="169"/>
      <c r="V80" s="170">
        <f>IF(C80="",NA(),MATCH($B80&amp;$C80,'Smelter Look-up'!$J:$J,0))</f>
        <v>28</v>
      </c>
      <c r="X80" s="171">
        <f t="shared" si="3"/>
        <v>0</v>
      </c>
      <c r="AB80" s="171" t="str">
        <f t="shared" si="4"/>
        <v>CobaltGuangdong Fangyuan Environment Co., Ltd.</v>
      </c>
    </row>
    <row r="81" spans="1:28" s="171" customFormat="1" ht="25.2">
      <c r="A81" s="317" t="s">
        <v>12547</v>
      </c>
      <c r="B81" s="313" t="s">
        <v>44</v>
      </c>
      <c r="C81" s="316" t="s">
        <v>12548</v>
      </c>
      <c r="D81" s="313"/>
      <c r="E81" s="313" t="s">
        <v>72</v>
      </c>
      <c r="F81" s="313" t="s">
        <v>12547</v>
      </c>
      <c r="G81" s="313" t="s">
        <v>12</v>
      </c>
      <c r="H81" s="320"/>
      <c r="I81" s="321" t="s">
        <v>12549</v>
      </c>
      <c r="J81" s="321" t="s">
        <v>320</v>
      </c>
      <c r="K81" s="314"/>
      <c r="L81" s="314"/>
      <c r="M81" s="314"/>
      <c r="N81" s="314"/>
      <c r="O81" s="314"/>
      <c r="P81" s="322"/>
      <c r="Q81" s="315"/>
      <c r="R81" s="150" t="str">
        <f ca="1">IF(ISERROR($V81),"",OFFSET('Smelter Look-up'!$C$4,$V81-4,0)&amp;"")</f>
        <v>Fujian Evergreen New Energy Technology Co.</v>
      </c>
      <c r="S81" s="156" t="str">
        <f t="shared" ca="1" si="5"/>
        <v>CN</v>
      </c>
      <c r="T81" s="156" t="str">
        <f ca="1">IF(B81="","",IF(ISERROR(MATCH($J81,SorP!$B$1:$B$5661,0)),"",INDIRECT("'SorP'!$A$"&amp;MATCH($J81,SorP!$B$1:$B$5661,0))))</f>
        <v>CN-FJ</v>
      </c>
      <c r="U81" s="169"/>
      <c r="V81" s="170">
        <f>IF(C81="",NA(),MATCH($B81&amp;$C81,'Smelter Look-up'!$J:$J,0))</f>
        <v>22</v>
      </c>
      <c r="X81" s="171">
        <f t="shared" si="3"/>
        <v>0</v>
      </c>
      <c r="AB81" s="171" t="str">
        <f t="shared" si="4"/>
        <v>CobaltFujian Evergreen New Energy Technology Co.</v>
      </c>
    </row>
    <row r="82" spans="1:28" s="171" customFormat="1" ht="20.399999999999999">
      <c r="A82" s="317" t="s">
        <v>12553</v>
      </c>
      <c r="B82" s="313" t="s">
        <v>44</v>
      </c>
      <c r="C82" s="316" t="s">
        <v>12554</v>
      </c>
      <c r="D82" s="313"/>
      <c r="E82" s="313" t="s">
        <v>72</v>
      </c>
      <c r="F82" s="313" t="s">
        <v>12553</v>
      </c>
      <c r="G82" s="313" t="s">
        <v>12</v>
      </c>
      <c r="H82" s="320"/>
      <c r="I82" s="321" t="s">
        <v>12555</v>
      </c>
      <c r="J82" s="321" t="s">
        <v>115</v>
      </c>
      <c r="K82" s="314"/>
      <c r="L82" s="314"/>
      <c r="M82" s="314"/>
      <c r="N82" s="314"/>
      <c r="O82" s="314"/>
      <c r="P82" s="322"/>
      <c r="Q82" s="315"/>
      <c r="R82" s="150" t="str">
        <f ca="1">IF(ISERROR($V82),"",OFFSET('Smelter Look-up'!$C$4,$V82-4,0)&amp;"")</f>
        <v>Jiangxi Miracle Golden Tiger Cobalt Co. Ltd.</v>
      </c>
      <c r="S82" s="156" t="str">
        <f t="shared" ca="1" si="5"/>
        <v>CN</v>
      </c>
      <c r="T82" s="156" t="str">
        <f ca="1">IF(B82="","",IF(ISERROR(MATCH($J82,SorP!$B$1:$B$5661,0)),"",INDIRECT("'SorP'!$A$"&amp;MATCH($J82,SorP!$B$1:$B$5661,0))))</f>
        <v>CN-JX</v>
      </c>
      <c r="U82" s="169"/>
      <c r="V82" s="170">
        <f>IF(C82="",NA(),MATCH($B82&amp;$C82,'Smelter Look-up'!$J:$J,0))</f>
        <v>50</v>
      </c>
      <c r="X82" s="171">
        <f t="shared" si="3"/>
        <v>0</v>
      </c>
      <c r="AB82" s="171" t="str">
        <f t="shared" si="4"/>
        <v>CobaltJiangxi Miracle Golden Tiger Cobalt Co. Ltd.</v>
      </c>
    </row>
    <row r="83" spans="1:28" s="171" customFormat="1" ht="20.399999999999999">
      <c r="A83" s="317"/>
      <c r="B83" s="313" t="s">
        <v>44</v>
      </c>
      <c r="C83" s="316" t="s">
        <v>330</v>
      </c>
      <c r="D83" s="313" t="s">
        <v>12853</v>
      </c>
      <c r="E83" s="313" t="s">
        <v>78</v>
      </c>
      <c r="F83" s="313"/>
      <c r="G83" s="313"/>
      <c r="H83" s="320"/>
      <c r="I83" s="321" t="s">
        <v>80</v>
      </c>
      <c r="J83" s="321" t="s">
        <v>12854</v>
      </c>
      <c r="K83" s="314"/>
      <c r="L83" s="314"/>
      <c r="M83" s="314"/>
      <c r="N83" s="314"/>
      <c r="O83" s="314"/>
      <c r="P83" s="322"/>
      <c r="Q83" s="315"/>
      <c r="R83" s="150" t="str">
        <f ca="1">IF(ISERROR($V83),"",OFFSET('Smelter Look-up'!$C$4,$V83-4,0)&amp;"")</f>
        <v/>
      </c>
      <c r="S83" s="156" t="str">
        <f t="shared" ca="1" si="5"/>
        <v>MA</v>
      </c>
      <c r="T83" s="156" t="str">
        <f ca="1">IF(B83="","",IF(ISERROR(MATCH($J83,SorP!$B$1:$B$5661,0)),"",INDIRECT("'SorP'!$A$"&amp;MATCH($J83,SorP!$B$1:$B$5661,0))))</f>
        <v/>
      </c>
      <c r="U83" s="169"/>
      <c r="V83" s="170">
        <f>IF(C83="",NA(),MATCH($B83&amp;$C83,'Smelter Look-up'!$J:$J,0))</f>
        <v>135</v>
      </c>
      <c r="X83" s="171">
        <f t="shared" si="3"/>
        <v>0</v>
      </c>
      <c r="AB83" s="171" t="str">
        <f t="shared" si="4"/>
        <v>CobaltSmelter not listed</v>
      </c>
    </row>
    <row r="84" spans="1:28" s="171" customFormat="1" ht="20.399999999999999">
      <c r="A84" s="317"/>
      <c r="B84" s="313" t="s">
        <v>44</v>
      </c>
      <c r="C84" s="316" t="s">
        <v>330</v>
      </c>
      <c r="D84" s="313" t="s">
        <v>12855</v>
      </c>
      <c r="E84" s="313" t="s">
        <v>2280</v>
      </c>
      <c r="F84" s="313"/>
      <c r="G84" s="313"/>
      <c r="H84" s="320"/>
      <c r="I84" s="321" t="s">
        <v>12856</v>
      </c>
      <c r="J84" s="321" t="s">
        <v>12856</v>
      </c>
      <c r="K84" s="314"/>
      <c r="L84" s="314"/>
      <c r="M84" s="314"/>
      <c r="N84" s="314"/>
      <c r="O84" s="314"/>
      <c r="P84" s="322"/>
      <c r="Q84" s="315"/>
      <c r="R84" s="150" t="str">
        <f ca="1">IF(ISERROR($V84),"",OFFSET('Smelter Look-up'!$C$4,$V84-4,0)&amp;"")</f>
        <v/>
      </c>
      <c r="S84" s="156" t="str">
        <f t="shared" ca="1" si="5"/>
        <v>ZM</v>
      </c>
      <c r="T84" s="156" t="str">
        <f ca="1">IF(B84="","",IF(ISERROR(MATCH($J84,SorP!$B$1:$B$5661,0)),"",INDIRECT("'SorP'!$A$"&amp;MATCH($J84,SorP!$B$1:$B$5661,0))))</f>
        <v/>
      </c>
      <c r="U84" s="169"/>
      <c r="V84" s="170">
        <f>IF(C84="",NA(),MATCH($B84&amp;$C84,'Smelter Look-up'!$J:$J,0))</f>
        <v>135</v>
      </c>
      <c r="X84" s="171">
        <f t="shared" si="3"/>
        <v>0</v>
      </c>
      <c r="AB84" s="171" t="str">
        <f t="shared" si="4"/>
        <v>CobaltSmelter not listed</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1"/>
      <c r="L2476" s="151"/>
      <c r="M2476" s="151"/>
      <c r="N2476" s="151"/>
      <c r="O2476" s="151"/>
      <c r="P2476" s="209"/>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1"/>
      <c r="L2477" s="151"/>
      <c r="M2477" s="151"/>
      <c r="N2477" s="151"/>
      <c r="O2477" s="151"/>
      <c r="P2477" s="209"/>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1"/>
      <c r="L2478" s="151"/>
      <c r="M2478" s="151"/>
      <c r="N2478" s="151"/>
      <c r="O2478" s="151"/>
      <c r="P2478" s="209"/>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1"/>
      <c r="L2479" s="151"/>
      <c r="M2479" s="151"/>
      <c r="N2479" s="151"/>
      <c r="O2479" s="151"/>
      <c r="P2479" s="209"/>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1"/>
      <c r="L2480" s="151"/>
      <c r="M2480" s="151"/>
      <c r="N2480" s="151"/>
      <c r="O2480" s="151"/>
      <c r="P2480" s="209"/>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1"/>
      <c r="L2481" s="151"/>
      <c r="M2481" s="151"/>
      <c r="N2481" s="151"/>
      <c r="O2481" s="151"/>
      <c r="P2481" s="209"/>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1"/>
      <c r="L2482" s="151"/>
      <c r="M2482" s="151"/>
      <c r="N2482" s="151"/>
      <c r="O2482" s="151"/>
      <c r="P2482" s="209"/>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1"/>
      <c r="L2483" s="151"/>
      <c r="M2483" s="151"/>
      <c r="N2483" s="151"/>
      <c r="O2483" s="151"/>
      <c r="P2483" s="209"/>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1"/>
      <c r="L2484" s="151"/>
      <c r="M2484" s="151"/>
      <c r="N2484" s="151"/>
      <c r="O2484" s="151"/>
      <c r="P2484" s="209"/>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1"/>
      <c r="L2485" s="151"/>
      <c r="M2485" s="151"/>
      <c r="N2485" s="151"/>
      <c r="O2485" s="151"/>
      <c r="P2485" s="209"/>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1"/>
      <c r="L2486" s="151"/>
      <c r="M2486" s="151"/>
      <c r="N2486" s="151"/>
      <c r="O2486" s="151"/>
      <c r="P2486" s="209"/>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1"/>
      <c r="L2487" s="151"/>
      <c r="M2487" s="151"/>
      <c r="N2487" s="151"/>
      <c r="O2487" s="151"/>
      <c r="P2487" s="209"/>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1"/>
      <c r="L2488" s="151"/>
      <c r="M2488" s="151"/>
      <c r="N2488" s="151"/>
      <c r="O2488" s="151"/>
      <c r="P2488" s="209"/>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1"/>
      <c r="L2489" s="151"/>
      <c r="M2489" s="151"/>
      <c r="N2489" s="151"/>
      <c r="O2489" s="151"/>
      <c r="P2489" s="209"/>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1"/>
      <c r="L2490" s="151"/>
      <c r="M2490" s="151"/>
      <c r="N2490" s="151"/>
      <c r="O2490" s="151"/>
      <c r="P2490" s="209"/>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1"/>
      <c r="L2491" s="151"/>
      <c r="M2491" s="151"/>
      <c r="N2491" s="151"/>
      <c r="O2491" s="151"/>
      <c r="P2491" s="209"/>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1"/>
      <c r="L2492" s="151"/>
      <c r="M2492" s="151"/>
      <c r="N2492" s="151"/>
      <c r="O2492" s="151"/>
      <c r="P2492" s="209"/>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1"/>
      <c r="L2493" s="151"/>
      <c r="M2493" s="151"/>
      <c r="N2493" s="151"/>
      <c r="O2493" s="151"/>
      <c r="P2493" s="209"/>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1"/>
      <c r="L2494" s="151"/>
      <c r="M2494" s="151"/>
      <c r="N2494" s="151"/>
      <c r="O2494" s="151"/>
      <c r="P2494" s="209"/>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1"/>
      <c r="L2495" s="151"/>
      <c r="M2495" s="151"/>
      <c r="N2495" s="151"/>
      <c r="O2495" s="151"/>
      <c r="P2495" s="209"/>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1"/>
      <c r="L2496" s="151"/>
      <c r="M2496" s="151"/>
      <c r="N2496" s="151"/>
      <c r="O2496" s="151"/>
      <c r="P2496" s="209"/>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1"/>
      <c r="L2497" s="151"/>
      <c r="M2497" s="151"/>
      <c r="N2497" s="151"/>
      <c r="O2497" s="151"/>
      <c r="P2497" s="209"/>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5"/>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7" t="str">
        <f>IF(LEN(A2499)=0,"",INDEX('Smelter Look-up'!$A:$A,MATCH($A2499,'Smelter Look-up'!$E:$E,0)))</f>
        <v/>
      </c>
      <c r="C2499" s="153" t="str">
        <f>IF(LEN(A2499)=0,"",INDEX('Smelter Look-up'!$C:$C,MATCH($A2499,'Smelter Look-up'!$E:$E,0)))</f>
        <v/>
      </c>
      <c r="D2499" s="237"/>
      <c r="E2499" s="237" t="str">
        <f ca="1">IF(ISERROR($V2499),"",OFFSET('Smelter Look-up'!$D$4,$V2499-4,0)&amp;"")</f>
        <v/>
      </c>
      <c r="F2499" s="237" t="str">
        <f ca="1">IF(ISERROR($V2499),"",OFFSET('Smelter Look-up'!$E$4,$V2499-4,0))</f>
        <v/>
      </c>
      <c r="G2499" s="237" t="str">
        <f ca="1">IF(C2499=$X$4,"Enter smelter details",IF(ISERROR($V2499),"",OFFSET('Smelter Look-up'!$F$4,$V2499-4,0)))</f>
        <v/>
      </c>
      <c r="H2499" s="238" t="str">
        <f ca="1">IF(ISERROR($V2499),"",OFFSET('Smelter Look-up'!$G$4,$V2499-4,0))</f>
        <v/>
      </c>
      <c r="I2499" s="239" t="str">
        <f ca="1">IF(ISERROR($V2499),"",OFFSET('Smelter Look-up'!$H$4,$V2499-4,0))</f>
        <v/>
      </c>
      <c r="J2499" s="239" t="str">
        <f ca="1">IF(ISERROR($V2499),"",OFFSET('Smelter Look-up'!$I$4,$V2499-4,0))</f>
        <v/>
      </c>
      <c r="K2499" s="151"/>
      <c r="L2499" s="151"/>
      <c r="M2499" s="151"/>
      <c r="N2499" s="151"/>
      <c r="O2499" s="151"/>
      <c r="P2499" s="240"/>
      <c r="Q2499" s="152"/>
      <c r="R2499" s="236"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1"/>
      <c r="B2500" s="212" t="str">
        <f>IF(LEN(A2500)=0,"",INDEX('Smelter Look-up'!$A:$A,MATCH($A2500,'Smelter Look-up'!$E:$E,0)))</f>
        <v/>
      </c>
      <c r="C2500" s="241" t="str">
        <f>IF(LEN(A2500)=0,"",INDEX('Smelter Look-up'!$C:$C,MATCH($A2500,'Smelter Look-up'!$E:$E,0)))</f>
        <v/>
      </c>
      <c r="D2500" s="212"/>
      <c r="E2500" s="212" t="str">
        <f ca="1">IF(ISERROR($V2500),"",OFFSET('Smelter Look-up'!$D$4,$V2500-4,0)&amp;"")</f>
        <v/>
      </c>
      <c r="F2500" s="212" t="str">
        <f ca="1">IF(ISERROR($V2500),"",OFFSET('Smelter Look-up'!$E$4,$V2500-4,0))</f>
        <v/>
      </c>
      <c r="G2500" s="212" t="str">
        <f ca="1">IF(C2500=$X$4,"Enter smelter details",IF(ISERROR($V2500),"",OFFSET('Smelter Look-up'!$F$4,$V2500-4,0)))</f>
        <v/>
      </c>
      <c r="H2500" s="213" t="str">
        <f ca="1">IF(ISERROR($V2500),"",OFFSET('Smelter Look-up'!$G$4,$V2500-4,0))</f>
        <v/>
      </c>
      <c r="I2500" s="214" t="str">
        <f ca="1">IF(ISERROR($V2500),"",OFFSET('Smelter Look-up'!$H$4,$V2500-4,0))</f>
        <v/>
      </c>
      <c r="J2500" s="214" t="str">
        <f ca="1">IF(ISERROR($V2500),"",OFFSET('Smelter Look-up'!$I$4,$V2500-4,0))</f>
        <v/>
      </c>
      <c r="K2500" s="215"/>
      <c r="L2500" s="215"/>
      <c r="M2500" s="215"/>
      <c r="N2500" s="215"/>
      <c r="O2500" s="215"/>
      <c r="P2500" s="216"/>
      <c r="Q2500" s="242"/>
      <c r="R2500" s="217"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3" t="str">
        <f ca="1">OFFSET(L!$C$1,MATCH("Checker"&amp;ADDRESS(ROW(),COLUMN(),4),L!$A:$A,0)-1,SL,,)</f>
        <v>To ensure all required fields have been populated before submitting to your customers review form for any line items highlighted in red</v>
      </c>
      <c r="B1" s="403"/>
      <c r="C1" s="403"/>
      <c r="D1" s="109" t="str">
        <f ca="1">OFFSET(L!$C$1,MATCH("Checker"&amp;ADDRESS(ROW(),COLUMN(),4),L!$A:$A,0)-1,SL,,)</f>
        <v>Required fields remaining to be completed</v>
      </c>
      <c r="E1" s="17" t="s">
        <v>19</v>
      </c>
    </row>
    <row r="2" spans="1:10" ht="16.2">
      <c r="A2" s="59" t="s">
        <v>51</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Radiall</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 xml:space="preserve">Sylvie Lefloch-Dubois      
</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infoenv@radiall.com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(+33)4 7650 0057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 xml:space="preserve">Sylvie Lefloch-Dubois      
</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sylvie.lefloch-dubois@radiall.com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(+33)4 7650 0057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45113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50%</v>
      </c>
      <c r="C33" s="137" t="str">
        <f t="shared" ca="1" si="3"/>
        <v>Complete</v>
      </c>
      <c r="D33" s="230"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No</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88.2">
      <c r="A50" s="80" t="s">
        <v>58</v>
      </c>
      <c r="B50" s="80" t="str">
        <f>Declaration!G71</f>
        <v>Extended Mineral Reporting Template version 1.2 and additionnal letter :
https://www.radiall.com/about/sustainability/other-regulations
Corporate Social Responsability Booklet :
https://www.radiall.com/media/wysiwyg/Documents/CSR_Booklet_WEB.pdf</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0"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0"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5" t="str">
        <f ca="1">OFFSET(L!$C$1,MATCH("Product List"&amp;ADDRESS(ROW(),COLUMN(),4),L!$A:$A,0)-1,SL,,)</f>
        <v>Completion required only if reporting level "Product (or List of Products)" selected on the 'Declaration' worksheet.</v>
      </c>
      <c r="B1" s="406"/>
      <c r="C1" s="406"/>
      <c r="D1" s="406"/>
      <c r="E1" s="108"/>
    </row>
    <row r="2" spans="1:35" ht="13.2">
      <c r="A2" s="20"/>
      <c r="B2" s="110"/>
      <c r="C2" s="110"/>
      <c r="D2"/>
      <c r="E2" s="21"/>
    </row>
    <row r="3" spans="1:35" ht="13.2">
      <c r="A3" s="20"/>
      <c r="B3" s="110"/>
      <c r="C3" s="110"/>
      <c r="D3" s="110"/>
      <c r="E3" s="21"/>
    </row>
    <row r="4" spans="1:35" ht="15.75" customHeight="1">
      <c r="A4" s="20"/>
      <c r="B4" s="404" t="s">
        <v>51</v>
      </c>
      <c r="C4" s="404"/>
      <c r="D4" s="404"/>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7" t="str">
        <f ca="1">OFFSET(L!$C$1,MATCH("General"&amp;"Cpy",L!$A:$A,0)-1,SL,,)</f>
        <v>© 2023 Responsible Minerals Initiative. All rights reserved.</v>
      </c>
      <c r="C1001" s="407"/>
      <c r="D1001" s="407"/>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8"/>
      <c r="C1" s="408"/>
      <c r="D1" s="408"/>
      <c r="E1" s="408"/>
      <c r="F1" s="408"/>
      <c r="G1" s="408"/>
    </row>
    <row r="2" spans="1:13">
      <c r="A2" s="409"/>
      <c r="B2" s="409"/>
      <c r="C2" s="409"/>
      <c r="D2" s="409"/>
      <c r="E2" s="409"/>
      <c r="F2" s="409"/>
      <c r="G2" s="409"/>
      <c r="H2" s="409"/>
      <c r="I2" s="409"/>
    </row>
    <row r="3" spans="1:13">
      <c r="A3" s="409"/>
      <c r="B3" s="409"/>
      <c r="C3" s="409"/>
      <c r="D3" s="409"/>
      <c r="E3" s="409"/>
      <c r="F3" s="409"/>
      <c r="G3" s="409"/>
      <c r="H3" s="409"/>
      <c r="I3" s="409"/>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4" t="s">
        <v>72</v>
      </c>
      <c r="E5" s="304" t="s">
        <v>12545</v>
      </c>
      <c r="F5" s="158" t="s">
        <v>12</v>
      </c>
      <c r="G5" s="304"/>
      <c r="H5" s="304" t="s">
        <v>12546</v>
      </c>
      <c r="I5" s="304" t="s">
        <v>75</v>
      </c>
      <c r="J5" s="157" t="str">
        <f>A5&amp;B5</f>
        <v>CobaltAnhui Hanrui New Material Co., Ltd.</v>
      </c>
      <c r="K5" s="157" t="str">
        <f>A5&amp;B5</f>
        <v>CobaltAnhui Hanrui New Material Co., Ltd.</v>
      </c>
    </row>
    <row r="6" spans="1:13">
      <c r="A6" s="157" t="s">
        <v>44</v>
      </c>
      <c r="B6" s="157" t="s">
        <v>12598</v>
      </c>
      <c r="C6" s="157" t="s">
        <v>12563</v>
      </c>
      <c r="D6" s="304" t="s">
        <v>67</v>
      </c>
      <c r="E6" s="304" t="s">
        <v>12562</v>
      </c>
      <c r="F6" s="158" t="s">
        <v>12</v>
      </c>
      <c r="G6" s="304"/>
      <c r="H6" s="304" t="s">
        <v>69</v>
      </c>
      <c r="I6" s="304" t="s">
        <v>70</v>
      </c>
      <c r="J6" s="157" t="str">
        <f t="shared" ref="J6:J69" si="0">A6&amp;B6</f>
        <v>CobaltCDM Lubumbashi</v>
      </c>
      <c r="K6" s="157" t="str">
        <f t="shared" ref="K6:K69" si="1">A6&amp;B6</f>
        <v>CobaltCDM Lubumbashi</v>
      </c>
    </row>
    <row r="7" spans="1:13">
      <c r="A7" s="157" t="s">
        <v>44</v>
      </c>
      <c r="B7" s="157" t="s">
        <v>66</v>
      </c>
      <c r="C7" s="157" t="s">
        <v>66</v>
      </c>
      <c r="D7" s="304" t="s">
        <v>67</v>
      </c>
      <c r="E7" s="304" t="s">
        <v>68</v>
      </c>
      <c r="F7" s="158" t="s">
        <v>12</v>
      </c>
      <c r="G7" s="304"/>
      <c r="H7" s="304" t="s">
        <v>69</v>
      </c>
      <c r="I7" s="304" t="s">
        <v>70</v>
      </c>
      <c r="J7" s="157" t="str">
        <f t="shared" si="0"/>
        <v>CobaltChemaf Etoile</v>
      </c>
      <c r="K7" s="157" t="str">
        <f t="shared" si="1"/>
        <v>CobaltChemaf Etoile</v>
      </c>
    </row>
    <row r="8" spans="1:13">
      <c r="A8" s="157" t="s">
        <v>44</v>
      </c>
      <c r="B8" s="157" t="s">
        <v>71</v>
      </c>
      <c r="C8" s="157" t="s">
        <v>71</v>
      </c>
      <c r="D8" s="304" t="s">
        <v>72</v>
      </c>
      <c r="E8" s="304" t="s">
        <v>73</v>
      </c>
      <c r="F8" s="158" t="s">
        <v>12</v>
      </c>
      <c r="G8" s="304"/>
      <c r="H8" s="304" t="s">
        <v>74</v>
      </c>
      <c r="I8" s="304" t="s">
        <v>75</v>
      </c>
      <c r="J8" s="157" t="str">
        <f t="shared" si="0"/>
        <v>CobaltChizhou CN New Materials and Technology Co., Ltd.</v>
      </c>
      <c r="K8" s="157" t="str">
        <f t="shared" si="1"/>
        <v>CobaltChizhou CN New Materials and Technology Co., Ltd.</v>
      </c>
    </row>
    <row r="9" spans="1:13">
      <c r="A9" s="157" t="s">
        <v>44</v>
      </c>
      <c r="B9" s="157" t="s">
        <v>76</v>
      </c>
      <c r="C9" s="157" t="s">
        <v>71</v>
      </c>
      <c r="D9" s="304" t="s">
        <v>72</v>
      </c>
      <c r="E9" s="304" t="s">
        <v>73</v>
      </c>
      <c r="F9" s="158" t="s">
        <v>12</v>
      </c>
      <c r="G9" s="304"/>
      <c r="H9" s="304" t="s">
        <v>74</v>
      </c>
      <c r="I9" s="304" t="s">
        <v>75</v>
      </c>
      <c r="J9" s="157" t="str">
        <f t="shared" si="0"/>
        <v>CobaltChizhou Xi’en New Material Technology Co., Ltd.</v>
      </c>
      <c r="K9" s="157" t="str">
        <f t="shared" si="1"/>
        <v>CobaltChizhou Xi’en New Material Technology Co., Ltd.</v>
      </c>
    </row>
    <row r="10" spans="1:13">
      <c r="A10" s="157" t="s">
        <v>44</v>
      </c>
      <c r="B10" s="157" t="s">
        <v>77</v>
      </c>
      <c r="C10" s="157" t="s">
        <v>77</v>
      </c>
      <c r="D10" s="304" t="s">
        <v>78</v>
      </c>
      <c r="E10" s="304" t="s">
        <v>79</v>
      </c>
      <c r="F10" s="158" t="s">
        <v>12</v>
      </c>
      <c r="G10" s="304"/>
      <c r="H10" s="304" t="s">
        <v>80</v>
      </c>
      <c r="I10" s="304" t="s">
        <v>7858</v>
      </c>
      <c r="J10" s="157" t="str">
        <f t="shared" si="0"/>
        <v>CobaltCompagnie de Tifnout Tiranimine</v>
      </c>
      <c r="K10" s="157" t="str">
        <f t="shared" si="1"/>
        <v>CobaltCompagnie de Tifnout Tiranimine</v>
      </c>
    </row>
    <row r="11" spans="1:13">
      <c r="A11" s="157" t="s">
        <v>44</v>
      </c>
      <c r="B11" s="157" t="s">
        <v>81</v>
      </c>
      <c r="C11" s="157" t="s">
        <v>77</v>
      </c>
      <c r="D11" s="304" t="s">
        <v>78</v>
      </c>
      <c r="E11" s="304" t="s">
        <v>79</v>
      </c>
      <c r="F11" s="158" t="s">
        <v>12</v>
      </c>
      <c r="G11" s="304"/>
      <c r="H11" s="304" t="s">
        <v>80</v>
      </c>
      <c r="I11" s="304" t="s">
        <v>7858</v>
      </c>
      <c r="J11" s="157" t="str">
        <f t="shared" si="0"/>
        <v>CobaltComplexe hydrométallurgique de Guemassa</v>
      </c>
      <c r="K11" s="157" t="str">
        <f t="shared" si="1"/>
        <v>CobaltComplexe hydrométallurgique de Guemassa</v>
      </c>
    </row>
    <row r="12" spans="1:13">
      <c r="A12" s="157" t="s">
        <v>44</v>
      </c>
      <c r="B12" s="157" t="s">
        <v>82</v>
      </c>
      <c r="C12" s="157" t="s">
        <v>82</v>
      </c>
      <c r="D12" s="304" t="s">
        <v>83</v>
      </c>
      <c r="E12" s="304" t="s">
        <v>84</v>
      </c>
      <c r="F12" s="158" t="s">
        <v>12</v>
      </c>
      <c r="G12" s="304"/>
      <c r="H12" s="304" t="s">
        <v>85</v>
      </c>
      <c r="I12" s="304" t="s">
        <v>86</v>
      </c>
      <c r="J12" s="157" t="str">
        <f t="shared" si="0"/>
        <v>CobaltCoreMax Corporation</v>
      </c>
      <c r="K12" s="157" t="str">
        <f t="shared" si="1"/>
        <v>CobaltCoreMax Corporation</v>
      </c>
    </row>
    <row r="13" spans="1:13">
      <c r="A13" s="157" t="s">
        <v>44</v>
      </c>
      <c r="B13" s="157" t="s">
        <v>87</v>
      </c>
      <c r="C13" s="157" t="s">
        <v>87</v>
      </c>
      <c r="D13" s="304" t="s">
        <v>88</v>
      </c>
      <c r="E13" s="304" t="s">
        <v>89</v>
      </c>
      <c r="F13" s="158" t="s">
        <v>12</v>
      </c>
      <c r="G13" s="304"/>
      <c r="H13" s="304" t="s">
        <v>90</v>
      </c>
      <c r="I13" s="304" t="s">
        <v>91</v>
      </c>
      <c r="J13" s="157" t="str">
        <f t="shared" si="0"/>
        <v>CobaltCosmo Chemical, Ltd.</v>
      </c>
      <c r="K13" s="157" t="str">
        <f t="shared" si="1"/>
        <v>CobaltCosmo Chemical, Ltd.</v>
      </c>
    </row>
    <row r="14" spans="1:13">
      <c r="A14" s="157" t="s">
        <v>44</v>
      </c>
      <c r="B14" s="157" t="s">
        <v>92</v>
      </c>
      <c r="C14" s="157" t="s">
        <v>87</v>
      </c>
      <c r="D14" s="304" t="s">
        <v>88</v>
      </c>
      <c r="E14" s="304" t="s">
        <v>89</v>
      </c>
      <c r="F14" s="158" t="s">
        <v>12</v>
      </c>
      <c r="G14" s="304"/>
      <c r="H14" s="304" t="s">
        <v>90</v>
      </c>
      <c r="I14" s="304" t="s">
        <v>91</v>
      </c>
      <c r="J14" s="157" t="str">
        <f t="shared" si="0"/>
        <v>CobaltCosmo EcoChem Co., Ltd.</v>
      </c>
      <c r="K14" s="157" t="str">
        <f t="shared" si="1"/>
        <v>CobaltCosmo EcoChem Co., Ltd.</v>
      </c>
    </row>
    <row r="15" spans="1:13">
      <c r="A15" s="157" t="s">
        <v>44</v>
      </c>
      <c r="B15" s="157" t="s">
        <v>93</v>
      </c>
      <c r="C15" s="157" t="s">
        <v>93</v>
      </c>
      <c r="D15" s="304" t="s">
        <v>94</v>
      </c>
      <c r="E15" s="304" t="s">
        <v>95</v>
      </c>
      <c r="F15" s="158" t="s">
        <v>12</v>
      </c>
      <c r="G15" s="304"/>
      <c r="H15" s="304" t="s">
        <v>96</v>
      </c>
      <c r="I15" s="304" t="s">
        <v>96</v>
      </c>
      <c r="J15" s="157" t="str">
        <f t="shared" si="0"/>
        <v>CobaltDynatec Madagascar Company</v>
      </c>
      <c r="K15" s="157" t="str">
        <f t="shared" si="1"/>
        <v>CobaltDynatec Madagascar Company</v>
      </c>
    </row>
    <row r="16" spans="1:13">
      <c r="A16" s="157" t="s">
        <v>44</v>
      </c>
      <c r="B16" s="157" t="s">
        <v>12764</v>
      </c>
      <c r="C16" s="157" t="s">
        <v>12764</v>
      </c>
      <c r="D16" s="304" t="s">
        <v>2242</v>
      </c>
      <c r="E16" s="304" t="s">
        <v>12765</v>
      </c>
      <c r="F16" s="158" t="s">
        <v>12</v>
      </c>
      <c r="G16" s="304"/>
      <c r="H16" s="304" t="s">
        <v>11487</v>
      </c>
      <c r="I16" s="304" t="s">
        <v>11487</v>
      </c>
      <c r="J16" s="157" t="str">
        <f t="shared" si="0"/>
        <v>CobaltEti Bakir A.S</v>
      </c>
      <c r="K16" s="157" t="str">
        <f t="shared" si="1"/>
        <v>CobaltEti Bakir A.S</v>
      </c>
    </row>
    <row r="17" spans="1:11">
      <c r="A17" s="157" t="s">
        <v>44</v>
      </c>
      <c r="B17" s="157" t="s">
        <v>12766</v>
      </c>
      <c r="C17" s="157" t="s">
        <v>12764</v>
      </c>
      <c r="D17" s="304" t="s">
        <v>2242</v>
      </c>
      <c r="E17" s="304" t="s">
        <v>12765</v>
      </c>
      <c r="F17" s="158" t="s">
        <v>12</v>
      </c>
      <c r="G17" s="304"/>
      <c r="H17" s="304" t="s">
        <v>11487</v>
      </c>
      <c r="I17" s="304" t="s">
        <v>11487</v>
      </c>
      <c r="J17" s="157" t="str">
        <f t="shared" si="0"/>
        <v>CobaltEti Bakır A.S</v>
      </c>
      <c r="K17" s="157" t="str">
        <f t="shared" si="1"/>
        <v>CobaltEti Bakır A.S</v>
      </c>
    </row>
    <row r="18" spans="1:11">
      <c r="A18" s="157" t="s">
        <v>44</v>
      </c>
      <c r="B18" s="157" t="s">
        <v>12767</v>
      </c>
      <c r="C18" s="157" t="s">
        <v>12764</v>
      </c>
      <c r="D18" s="304" t="s">
        <v>2242</v>
      </c>
      <c r="E18" s="304" t="s">
        <v>12765</v>
      </c>
      <c r="F18" s="158" t="s">
        <v>12</v>
      </c>
      <c r="G18" s="304"/>
      <c r="H18" s="304" t="s">
        <v>11487</v>
      </c>
      <c r="I18" s="304" t="s">
        <v>11487</v>
      </c>
      <c r="J18" s="157" t="str">
        <f t="shared" si="0"/>
        <v>CobaltEti Bakır A.Ş</v>
      </c>
      <c r="K18" s="157" t="str">
        <f t="shared" si="1"/>
        <v>CobaltEti Bakır A.Ş</v>
      </c>
    </row>
    <row r="19" spans="1:11">
      <c r="A19" s="157" t="s">
        <v>44</v>
      </c>
      <c r="B19" s="157" t="s">
        <v>97</v>
      </c>
      <c r="C19" s="157" t="s">
        <v>97</v>
      </c>
      <c r="D19" s="304" t="s">
        <v>72</v>
      </c>
      <c r="E19" s="304" t="s">
        <v>98</v>
      </c>
      <c r="F19" s="158" t="s">
        <v>12</v>
      </c>
      <c r="G19" s="304"/>
      <c r="H19" s="304" t="s">
        <v>99</v>
      </c>
      <c r="I19" s="304" t="s">
        <v>100</v>
      </c>
      <c r="J19" s="157" t="str">
        <f t="shared" si="0"/>
        <v>CobaltFairsky Industrial Co., Limited</v>
      </c>
      <c r="K19" s="157" t="str">
        <f t="shared" si="1"/>
        <v>CobaltFairsky Industrial Co., Limited</v>
      </c>
    </row>
    <row r="20" spans="1:11">
      <c r="A20" s="157" t="s">
        <v>44</v>
      </c>
      <c r="B20" s="157" t="s">
        <v>101</v>
      </c>
      <c r="C20" s="157" t="s">
        <v>101</v>
      </c>
      <c r="D20" s="304" t="s">
        <v>102</v>
      </c>
      <c r="E20" s="304" t="s">
        <v>103</v>
      </c>
      <c r="F20" s="158" t="s">
        <v>12</v>
      </c>
      <c r="G20" s="304"/>
      <c r="H20" s="304" t="s">
        <v>104</v>
      </c>
      <c r="I20" s="304" t="s">
        <v>105</v>
      </c>
      <c r="J20" s="157" t="str">
        <f t="shared" si="0"/>
        <v>CobaltFort Saskatchewan Metals Facility</v>
      </c>
      <c r="K20" s="157" t="str">
        <f t="shared" si="1"/>
        <v>CobaltFort Saskatchewan Metals Facility</v>
      </c>
    </row>
    <row r="21" spans="1:11">
      <c r="A21" s="157" t="s">
        <v>44</v>
      </c>
      <c r="B21" s="157" t="s">
        <v>106</v>
      </c>
      <c r="C21" s="157" t="s">
        <v>107</v>
      </c>
      <c r="D21" s="304" t="s">
        <v>108</v>
      </c>
      <c r="E21" s="304" t="s">
        <v>109</v>
      </c>
      <c r="F21" s="158" t="s">
        <v>12</v>
      </c>
      <c r="G21" s="304"/>
      <c r="H21" s="304" t="s">
        <v>110</v>
      </c>
      <c r="I21" s="304" t="s">
        <v>111</v>
      </c>
      <c r="J21" s="157" t="str">
        <f t="shared" si="0"/>
        <v>CobaltFreeport Kokkola</v>
      </c>
      <c r="K21" s="157" t="str">
        <f t="shared" si="1"/>
        <v>CobaltFreeport Kokkola</v>
      </c>
    </row>
    <row r="22" spans="1:11">
      <c r="A22" s="157" t="s">
        <v>44</v>
      </c>
      <c r="B22" s="157" t="s">
        <v>12548</v>
      </c>
      <c r="C22" s="157" t="s">
        <v>12548</v>
      </c>
      <c r="D22" s="304" t="s">
        <v>72</v>
      </c>
      <c r="E22" s="304" t="s">
        <v>12547</v>
      </c>
      <c r="F22" s="158" t="s">
        <v>12</v>
      </c>
      <c r="G22" s="304"/>
      <c r="H22" s="304" t="s">
        <v>12549</v>
      </c>
      <c r="I22" s="304" t="s">
        <v>320</v>
      </c>
      <c r="J22" s="157" t="str">
        <f t="shared" si="0"/>
        <v>CobaltFujian Evergreen New Energy Technology Co.</v>
      </c>
      <c r="K22" s="157" t="str">
        <f t="shared" si="1"/>
        <v>CobaltFujian Evergreen New Energy Technology Co.</v>
      </c>
    </row>
    <row r="23" spans="1:11">
      <c r="A23" s="157" t="s">
        <v>44</v>
      </c>
      <c r="B23" s="157" t="s">
        <v>112</v>
      </c>
      <c r="C23" s="157" t="s">
        <v>112</v>
      </c>
      <c r="D23" s="304" t="s">
        <v>72</v>
      </c>
      <c r="E23" s="304" t="s">
        <v>113</v>
      </c>
      <c r="F23" s="158" t="s">
        <v>12</v>
      </c>
      <c r="G23" s="304"/>
      <c r="H23" s="304" t="s">
        <v>114</v>
      </c>
      <c r="I23" s="304" t="s">
        <v>115</v>
      </c>
      <c r="J23" s="157" t="str">
        <f t="shared" si="0"/>
        <v>CobaltGangzhou Yi Hao Umicore Industry Co.</v>
      </c>
      <c r="K23" s="157" t="str">
        <f t="shared" si="1"/>
        <v>CobaltGangzhou Yi Hao Umicore Industry Co.</v>
      </c>
    </row>
    <row r="24" spans="1:11">
      <c r="A24" s="157" t="s">
        <v>44</v>
      </c>
      <c r="B24" s="157" t="s">
        <v>116</v>
      </c>
      <c r="C24" s="157" t="s">
        <v>116</v>
      </c>
      <c r="D24" s="304" t="s">
        <v>72</v>
      </c>
      <c r="E24" s="304" t="s">
        <v>117</v>
      </c>
      <c r="F24" s="158" t="s">
        <v>12</v>
      </c>
      <c r="G24" s="304"/>
      <c r="H24" s="304" t="s">
        <v>114</v>
      </c>
      <c r="I24" s="304" t="s">
        <v>115</v>
      </c>
      <c r="J24" s="157" t="str">
        <f t="shared" si="0"/>
        <v>CobaltGanzhou Highpower Technology Co., Ltd.</v>
      </c>
      <c r="K24" s="157" t="str">
        <f t="shared" si="1"/>
        <v>CobaltGanzhou Highpower Technology Co., Ltd.</v>
      </c>
    </row>
    <row r="25" spans="1:11">
      <c r="A25" s="157" t="s">
        <v>44</v>
      </c>
      <c r="B25" s="157" t="s">
        <v>118</v>
      </c>
      <c r="C25" s="157" t="s">
        <v>118</v>
      </c>
      <c r="D25" s="304" t="s">
        <v>72</v>
      </c>
      <c r="E25" s="304" t="s">
        <v>119</v>
      </c>
      <c r="F25" s="158" t="s">
        <v>12</v>
      </c>
      <c r="G25" s="304"/>
      <c r="H25" s="304" t="s">
        <v>114</v>
      </c>
      <c r="I25" s="304"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4" t="s">
        <v>72</v>
      </c>
      <c r="E26" s="304" t="s">
        <v>121</v>
      </c>
      <c r="F26" s="158" t="s">
        <v>12</v>
      </c>
      <c r="G26" s="304"/>
      <c r="H26" s="304" t="s">
        <v>122</v>
      </c>
      <c r="I26" s="304" t="s">
        <v>123</v>
      </c>
      <c r="J26" s="157" t="str">
        <f t="shared" si="0"/>
        <v>CobaltGem (Jiangsu) Cobalt Industry Co., Ltd.</v>
      </c>
      <c r="K26" s="157" t="str">
        <f t="shared" si="1"/>
        <v>CobaltGem (Jiangsu) Cobalt Industry Co., Ltd.</v>
      </c>
    </row>
    <row r="27" spans="1:11">
      <c r="A27" s="157" t="s">
        <v>44</v>
      </c>
      <c r="B27" s="157" t="s">
        <v>124</v>
      </c>
      <c r="C27" s="157" t="s">
        <v>124</v>
      </c>
      <c r="D27" s="304" t="s">
        <v>125</v>
      </c>
      <c r="E27" s="304" t="s">
        <v>126</v>
      </c>
      <c r="F27" s="158" t="s">
        <v>12</v>
      </c>
      <c r="G27" s="304"/>
      <c r="H27" s="304" t="s">
        <v>127</v>
      </c>
      <c r="I27" s="304" t="s">
        <v>128</v>
      </c>
      <c r="J27" s="157" t="str">
        <f t="shared" si="0"/>
        <v>CobaltGlencore Nikkelverk Refinery</v>
      </c>
      <c r="K27" s="157" t="str">
        <f t="shared" si="1"/>
        <v>CobaltGlencore Nikkelverk Refinery</v>
      </c>
    </row>
    <row r="28" spans="1:11">
      <c r="A28" s="157" t="s">
        <v>44</v>
      </c>
      <c r="B28" s="157" t="s">
        <v>12551</v>
      </c>
      <c r="C28" s="157" t="s">
        <v>12551</v>
      </c>
      <c r="D28" s="304" t="s">
        <v>72</v>
      </c>
      <c r="E28" s="304" t="s">
        <v>12550</v>
      </c>
      <c r="F28" s="158" t="s">
        <v>12</v>
      </c>
      <c r="G28" s="304"/>
      <c r="H28" s="304" t="s">
        <v>12552</v>
      </c>
      <c r="I28" s="304" t="s">
        <v>132</v>
      </c>
      <c r="J28" s="157" t="str">
        <f t="shared" si="0"/>
        <v>CobaltGuangdong Fangyuan Environment Co., Ltd.</v>
      </c>
      <c r="K28" s="157" t="str">
        <f t="shared" si="1"/>
        <v>CobaltGuangdong Fangyuan Environment Co., Ltd.</v>
      </c>
    </row>
    <row r="29" spans="1:11">
      <c r="A29" s="157" t="s">
        <v>44</v>
      </c>
      <c r="B29" s="157" t="s">
        <v>129</v>
      </c>
      <c r="C29" s="157" t="s">
        <v>129</v>
      </c>
      <c r="D29" s="304" t="s">
        <v>72</v>
      </c>
      <c r="E29" s="304" t="s">
        <v>130</v>
      </c>
      <c r="F29" s="158" t="s">
        <v>12</v>
      </c>
      <c r="G29" s="304"/>
      <c r="H29" s="304" t="s">
        <v>131</v>
      </c>
      <c r="I29" s="304" t="s">
        <v>132</v>
      </c>
      <c r="J29" s="157" t="str">
        <f t="shared" si="0"/>
        <v>CobaltGuangdong Jiana Energy Technology Co., Ltd.</v>
      </c>
      <c r="K29" s="157" t="str">
        <f t="shared" si="1"/>
        <v>CobaltGuangdong Jiana Energy Technology Co., Ltd.</v>
      </c>
    </row>
    <row r="30" spans="1:11">
      <c r="A30" s="157" t="s">
        <v>44</v>
      </c>
      <c r="B30" s="157" t="s">
        <v>133</v>
      </c>
      <c r="C30" s="157" t="s">
        <v>133</v>
      </c>
      <c r="D30" s="304" t="s">
        <v>72</v>
      </c>
      <c r="E30" s="304" t="s">
        <v>134</v>
      </c>
      <c r="F30" s="158" t="s">
        <v>12</v>
      </c>
      <c r="G30" s="304"/>
      <c r="H30" s="304" t="s">
        <v>135</v>
      </c>
      <c r="I30" s="304" t="s">
        <v>136</v>
      </c>
      <c r="J30" s="157" t="str">
        <f t="shared" si="0"/>
        <v>CobaltGuangxi Yinyi Advanced Material Co., Ltd.</v>
      </c>
      <c r="K30" s="157" t="str">
        <f t="shared" si="1"/>
        <v>CobaltGuangxi Yinyi Advanced Material Co., Ltd.</v>
      </c>
    </row>
    <row r="31" spans="1:11">
      <c r="A31" s="157" t="s">
        <v>44</v>
      </c>
      <c r="B31" s="157" t="s">
        <v>137</v>
      </c>
      <c r="C31" s="157" t="s">
        <v>137</v>
      </c>
      <c r="D31" s="304" t="s">
        <v>72</v>
      </c>
      <c r="E31" s="304" t="s">
        <v>138</v>
      </c>
      <c r="F31" s="158" t="s">
        <v>12</v>
      </c>
      <c r="G31" s="304"/>
      <c r="H31" s="304" t="s">
        <v>139</v>
      </c>
      <c r="I31" s="304"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4" t="s">
        <v>72</v>
      </c>
      <c r="E32" s="304" t="s">
        <v>12769</v>
      </c>
      <c r="F32" s="158" t="s">
        <v>12</v>
      </c>
      <c r="G32" s="304"/>
      <c r="H32" s="304" t="s">
        <v>139</v>
      </c>
      <c r="I32" s="304"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4" t="s">
        <v>143</v>
      </c>
      <c r="E33" s="304" t="s">
        <v>144</v>
      </c>
      <c r="F33" s="158" t="s">
        <v>12</v>
      </c>
      <c r="G33" s="304"/>
      <c r="H33" s="304" t="s">
        <v>145</v>
      </c>
      <c r="I33" s="304" t="s">
        <v>146</v>
      </c>
      <c r="J33" s="157" t="str">
        <f t="shared" si="0"/>
        <v>CobaltHarima Refinery</v>
      </c>
      <c r="K33" s="157" t="str">
        <f t="shared" si="1"/>
        <v>CobaltHarima Refinery</v>
      </c>
    </row>
    <row r="34" spans="1:11">
      <c r="A34" s="157" t="s">
        <v>44</v>
      </c>
      <c r="B34" s="157" t="s">
        <v>142</v>
      </c>
      <c r="C34" s="157" t="s">
        <v>142</v>
      </c>
      <c r="D34" s="304" t="s">
        <v>143</v>
      </c>
      <c r="E34" s="304" t="s">
        <v>144</v>
      </c>
      <c r="F34" s="158" t="s">
        <v>12</v>
      </c>
      <c r="G34" s="304"/>
      <c r="H34" s="304" t="s">
        <v>145</v>
      </c>
      <c r="I34" s="304" t="s">
        <v>146</v>
      </c>
      <c r="J34" s="157" t="str">
        <f t="shared" si="0"/>
        <v>CobaltHarima Refinery, Sumitomo Metal Mining</v>
      </c>
      <c r="K34" s="157" t="str">
        <f t="shared" si="1"/>
        <v>CobaltHarima Refinery, Sumitomo Metal Mining</v>
      </c>
    </row>
    <row r="35" spans="1:11">
      <c r="A35" s="157" t="s">
        <v>44</v>
      </c>
      <c r="B35" s="157" t="s">
        <v>147</v>
      </c>
      <c r="C35" s="157" t="s">
        <v>147</v>
      </c>
      <c r="D35" s="304" t="s">
        <v>72</v>
      </c>
      <c r="E35" s="304" t="s">
        <v>148</v>
      </c>
      <c r="F35" s="158" t="s">
        <v>12</v>
      </c>
      <c r="G35" s="304"/>
      <c r="H35" s="304" t="s">
        <v>149</v>
      </c>
      <c r="I35" s="304" t="s">
        <v>75</v>
      </c>
      <c r="J35" s="157" t="str">
        <f t="shared" si="0"/>
        <v>CobaltHefei Rongjie Metal Technology Co., Ltd.</v>
      </c>
      <c r="K35" s="157" t="str">
        <f t="shared" si="1"/>
        <v>CobaltHefei Rongjie Metal Technology Co., Ltd.</v>
      </c>
    </row>
    <row r="36" spans="1:11">
      <c r="A36" s="157" t="s">
        <v>44</v>
      </c>
      <c r="B36" s="157" t="s">
        <v>150</v>
      </c>
      <c r="C36" s="157" t="s">
        <v>150</v>
      </c>
      <c r="D36" s="304" t="s">
        <v>72</v>
      </c>
      <c r="E36" s="304" t="s">
        <v>151</v>
      </c>
      <c r="F36" s="158" t="s">
        <v>12</v>
      </c>
      <c r="G36" s="304"/>
      <c r="H36" s="304" t="s">
        <v>152</v>
      </c>
      <c r="I36" s="304" t="s">
        <v>153</v>
      </c>
      <c r="J36" s="157" t="str">
        <f t="shared" si="0"/>
        <v>CobaltHunan Brunp Recycling Technology Co., Ltd.</v>
      </c>
      <c r="K36" s="157" t="str">
        <f t="shared" si="1"/>
        <v>CobaltHunan Brunp Recycling Technology Co., Ltd.</v>
      </c>
    </row>
    <row r="37" spans="1:11">
      <c r="A37" s="157" t="s">
        <v>44</v>
      </c>
      <c r="B37" s="157" t="s">
        <v>154</v>
      </c>
      <c r="C37" s="157" t="s">
        <v>154</v>
      </c>
      <c r="D37" s="304" t="s">
        <v>72</v>
      </c>
      <c r="E37" s="304" t="s">
        <v>155</v>
      </c>
      <c r="F37" s="158" t="s">
        <v>12</v>
      </c>
      <c r="G37" s="304"/>
      <c r="H37" s="304" t="s">
        <v>152</v>
      </c>
      <c r="I37" s="304"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4" t="s">
        <v>72</v>
      </c>
      <c r="E38" s="304" t="s">
        <v>155</v>
      </c>
      <c r="F38" s="158" t="s">
        <v>12</v>
      </c>
      <c r="G38" s="304"/>
      <c r="H38" s="304" t="s">
        <v>152</v>
      </c>
      <c r="I38" s="304" t="s">
        <v>153</v>
      </c>
      <c r="J38" s="157" t="str">
        <f t="shared" si="0"/>
        <v>CobaltHunan Hina Advanced Material Co., Ltd.</v>
      </c>
      <c r="K38" s="157" t="str">
        <f t="shared" si="1"/>
        <v>CobaltHunan Hina Advanced Material Co., Ltd.</v>
      </c>
    </row>
    <row r="39" spans="1:11">
      <c r="A39" s="157" t="s">
        <v>44</v>
      </c>
      <c r="B39" s="157" t="s">
        <v>157</v>
      </c>
      <c r="C39" s="157" t="s">
        <v>157</v>
      </c>
      <c r="D39" s="304" t="s">
        <v>72</v>
      </c>
      <c r="E39" s="304" t="s">
        <v>158</v>
      </c>
      <c r="F39" s="158" t="s">
        <v>12</v>
      </c>
      <c r="G39" s="304"/>
      <c r="H39" s="304" t="s">
        <v>159</v>
      </c>
      <c r="I39" s="304" t="s">
        <v>153</v>
      </c>
      <c r="J39" s="157" t="str">
        <f t="shared" si="0"/>
        <v>CobaltHunan Jinxin New Material Holding Co., Ltd.</v>
      </c>
      <c r="K39" s="157" t="str">
        <f t="shared" si="1"/>
        <v>CobaltHunan Jinxin New Material Holding Co., Ltd.</v>
      </c>
    </row>
    <row r="40" spans="1:11">
      <c r="A40" s="157" t="s">
        <v>44</v>
      </c>
      <c r="B40" s="157" t="s">
        <v>12599</v>
      </c>
      <c r="C40" s="157" t="s">
        <v>157</v>
      </c>
      <c r="D40" s="304" t="s">
        <v>72</v>
      </c>
      <c r="E40" s="304" t="s">
        <v>158</v>
      </c>
      <c r="F40" s="158" t="s">
        <v>12</v>
      </c>
      <c r="G40" s="304"/>
      <c r="H40" s="304" t="s">
        <v>159</v>
      </c>
      <c r="I40" s="304" t="s">
        <v>153</v>
      </c>
      <c r="J40" s="157" t="str">
        <f t="shared" si="0"/>
        <v>CobaltHunan Jinxin New Materials Co., Ltd.</v>
      </c>
      <c r="K40" s="157" t="str">
        <f t="shared" si="1"/>
        <v>CobaltHunan Jinxin New Materials Co., Ltd.</v>
      </c>
    </row>
    <row r="41" spans="1:11">
      <c r="A41" s="157" t="s">
        <v>44</v>
      </c>
      <c r="B41" s="157" t="s">
        <v>160</v>
      </c>
      <c r="C41" s="157" t="s">
        <v>160</v>
      </c>
      <c r="D41" s="304" t="s">
        <v>72</v>
      </c>
      <c r="E41" s="304" t="s">
        <v>161</v>
      </c>
      <c r="F41" s="158" t="s">
        <v>12</v>
      </c>
      <c r="G41" s="304"/>
      <c r="H41" s="304" t="s">
        <v>159</v>
      </c>
      <c r="I41" s="304" t="s">
        <v>153</v>
      </c>
      <c r="J41" s="157" t="str">
        <f t="shared" si="0"/>
        <v>CobaltHunan Shiji Yintian New Material Co., Ltd.</v>
      </c>
      <c r="K41" s="157" t="str">
        <f t="shared" si="1"/>
        <v>CobaltHunan Shiji Yintian New Material Co., Ltd.</v>
      </c>
    </row>
    <row r="42" spans="1:11">
      <c r="A42" s="157" t="s">
        <v>44</v>
      </c>
      <c r="B42" s="157" t="s">
        <v>162</v>
      </c>
      <c r="C42" s="157" t="s">
        <v>162</v>
      </c>
      <c r="D42" s="304" t="s">
        <v>72</v>
      </c>
      <c r="E42" s="304" t="s">
        <v>163</v>
      </c>
      <c r="F42" s="158" t="s">
        <v>12</v>
      </c>
      <c r="G42" s="304"/>
      <c r="H42" s="304" t="s">
        <v>152</v>
      </c>
      <c r="I42" s="304" t="s">
        <v>153</v>
      </c>
      <c r="J42" s="157" t="str">
        <f t="shared" si="0"/>
        <v>CobaltHunan Yacheng New Materials Co., Ltd.</v>
      </c>
      <c r="K42" s="157" t="str">
        <f t="shared" si="1"/>
        <v>CobaltHunan Yacheng New Materials Co., Ltd.</v>
      </c>
    </row>
    <row r="43" spans="1:11">
      <c r="A43" s="157" t="s">
        <v>44</v>
      </c>
      <c r="B43" s="157" t="s">
        <v>164</v>
      </c>
      <c r="C43" s="157" t="s">
        <v>154</v>
      </c>
      <c r="D43" s="304" t="s">
        <v>72</v>
      </c>
      <c r="E43" s="304" t="s">
        <v>155</v>
      </c>
      <c r="F43" s="158" t="s">
        <v>12</v>
      </c>
      <c r="G43" s="304"/>
      <c r="H43" s="304" t="s">
        <v>152</v>
      </c>
      <c r="I43" s="304"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4" t="s">
        <v>166</v>
      </c>
      <c r="E44" s="304" t="s">
        <v>167</v>
      </c>
      <c r="F44" s="158" t="s">
        <v>12</v>
      </c>
      <c r="G44" s="304"/>
      <c r="H44" s="304" t="s">
        <v>168</v>
      </c>
      <c r="I44" s="304" t="s">
        <v>169</v>
      </c>
      <c r="J44" s="157" t="str">
        <f t="shared" si="0"/>
        <v>CobaltICoNiChem</v>
      </c>
      <c r="K44" s="157" t="str">
        <f t="shared" si="1"/>
        <v>CobaltICoNiChem</v>
      </c>
    </row>
    <row r="45" spans="1:11">
      <c r="A45" s="157" t="s">
        <v>44</v>
      </c>
      <c r="B45" s="157" t="s">
        <v>170</v>
      </c>
      <c r="C45" s="157" t="s">
        <v>129</v>
      </c>
      <c r="D45" s="304" t="s">
        <v>72</v>
      </c>
      <c r="E45" s="304" t="s">
        <v>130</v>
      </c>
      <c r="F45" s="158" t="s">
        <v>12</v>
      </c>
      <c r="G45" s="304"/>
      <c r="H45" s="304" t="s">
        <v>131</v>
      </c>
      <c r="I45" s="304" t="s">
        <v>132</v>
      </c>
      <c r="J45" s="157" t="str">
        <f t="shared" si="0"/>
        <v>CobaltJiana</v>
      </c>
      <c r="K45" s="157" t="str">
        <f t="shared" si="1"/>
        <v>CobaltJiana</v>
      </c>
    </row>
    <row r="46" spans="1:11">
      <c r="A46" s="157" t="s">
        <v>44</v>
      </c>
      <c r="B46" s="157" t="s">
        <v>171</v>
      </c>
      <c r="C46" s="157" t="s">
        <v>120</v>
      </c>
      <c r="D46" s="304" t="s">
        <v>72</v>
      </c>
      <c r="E46" s="304" t="s">
        <v>121</v>
      </c>
      <c r="F46" s="158" t="s">
        <v>12</v>
      </c>
      <c r="G46" s="304"/>
      <c r="H46" s="304" t="s">
        <v>122</v>
      </c>
      <c r="I46" s="304" t="s">
        <v>123</v>
      </c>
      <c r="J46" s="157" t="str">
        <f t="shared" si="0"/>
        <v>CobaltJiangsu Cobalt Nickel Metal (KLK)</v>
      </c>
      <c r="K46" s="157" t="str">
        <f t="shared" si="1"/>
        <v>CobaltJiangsu Cobalt Nickel Metal (KLK)</v>
      </c>
    </row>
    <row r="47" spans="1:11">
      <c r="A47" s="157" t="s">
        <v>44</v>
      </c>
      <c r="B47" s="157" t="s">
        <v>172</v>
      </c>
      <c r="C47" s="157" t="s">
        <v>120</v>
      </c>
      <c r="D47" s="304" t="s">
        <v>72</v>
      </c>
      <c r="E47" s="304" t="s">
        <v>121</v>
      </c>
      <c r="F47" s="158" t="s">
        <v>12</v>
      </c>
      <c r="G47" s="304"/>
      <c r="H47" s="304" t="s">
        <v>122</v>
      </c>
      <c r="I47" s="304" t="s">
        <v>123</v>
      </c>
      <c r="J47" s="157" t="str">
        <f t="shared" si="0"/>
        <v>CobaltJiangsu KLK Cobalt Nickel Metal Co., Ltd.</v>
      </c>
      <c r="K47" s="157" t="str">
        <f t="shared" si="1"/>
        <v>CobaltJiangsu KLK Cobalt Nickel Metal Co., Ltd.</v>
      </c>
    </row>
    <row r="48" spans="1:11">
      <c r="A48" s="157" t="s">
        <v>44</v>
      </c>
      <c r="B48" s="157" t="s">
        <v>173</v>
      </c>
      <c r="C48" s="157" t="s">
        <v>173</v>
      </c>
      <c r="D48" s="304" t="s">
        <v>72</v>
      </c>
      <c r="E48" s="304" t="s">
        <v>174</v>
      </c>
      <c r="F48" s="158" t="s">
        <v>12</v>
      </c>
      <c r="G48" s="304"/>
      <c r="H48" s="304" t="s">
        <v>175</v>
      </c>
      <c r="I48" s="304" t="s">
        <v>123</v>
      </c>
      <c r="J48" s="157" t="str">
        <f t="shared" si="0"/>
        <v>CobaltJiangsu Xiongfeng Technology Co., Ltd.</v>
      </c>
      <c r="K48" s="157" t="str">
        <f t="shared" si="1"/>
        <v>CobaltJiangsu Xiongfeng Technology Co., Ltd.</v>
      </c>
    </row>
    <row r="49" spans="1:11">
      <c r="A49" s="157" t="s">
        <v>44</v>
      </c>
      <c r="B49" s="157" t="s">
        <v>176</v>
      </c>
      <c r="C49" s="157" t="s">
        <v>176</v>
      </c>
      <c r="D49" s="304" t="s">
        <v>72</v>
      </c>
      <c r="E49" s="304" t="s">
        <v>177</v>
      </c>
      <c r="F49" s="158" t="s">
        <v>12</v>
      </c>
      <c r="G49" s="304"/>
      <c r="H49" s="304" t="s">
        <v>114</v>
      </c>
      <c r="I49" s="304" t="s">
        <v>115</v>
      </c>
      <c r="J49" s="157" t="str">
        <f t="shared" si="0"/>
        <v>CobaltJiangxi Jiangwu Cobalt industrial Co., Ltd.</v>
      </c>
      <c r="K49" s="157" t="str">
        <f t="shared" si="1"/>
        <v>CobaltJiangxi Jiangwu Cobalt industrial Co., Ltd.</v>
      </c>
    </row>
    <row r="50" spans="1:11">
      <c r="A50" s="157" t="s">
        <v>44</v>
      </c>
      <c r="B50" s="157" t="s">
        <v>12554</v>
      </c>
      <c r="C50" s="157" t="s">
        <v>12554</v>
      </c>
      <c r="D50" s="304" t="s">
        <v>72</v>
      </c>
      <c r="E50" s="304" t="s">
        <v>12553</v>
      </c>
      <c r="F50" s="158" t="s">
        <v>12</v>
      </c>
      <c r="G50" s="304"/>
      <c r="H50" s="304" t="s">
        <v>12555</v>
      </c>
      <c r="I50" s="304" t="s">
        <v>115</v>
      </c>
      <c r="J50" s="157" t="str">
        <f t="shared" si="0"/>
        <v>CobaltJiangxi Miracle Golden Tiger Cobalt Co. Ltd.</v>
      </c>
      <c r="K50" s="157" t="str">
        <f t="shared" si="1"/>
        <v>CobaltJiangxi Miracle Golden Tiger Cobalt Co. Ltd.</v>
      </c>
    </row>
    <row r="51" spans="1:11">
      <c r="A51" s="157" t="s">
        <v>44</v>
      </c>
      <c r="B51" s="157" t="s">
        <v>178</v>
      </c>
      <c r="C51" s="157" t="s">
        <v>178</v>
      </c>
      <c r="D51" s="304" t="s">
        <v>72</v>
      </c>
      <c r="E51" s="304" t="s">
        <v>179</v>
      </c>
      <c r="F51" s="158" t="s">
        <v>12</v>
      </c>
      <c r="G51" s="304"/>
      <c r="H51" s="304" t="s">
        <v>180</v>
      </c>
      <c r="I51" s="304"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4" t="s">
        <v>72</v>
      </c>
      <c r="E52" s="304" t="s">
        <v>182</v>
      </c>
      <c r="F52" s="158" t="s">
        <v>12</v>
      </c>
      <c r="G52" s="304"/>
      <c r="H52" s="304" t="s">
        <v>183</v>
      </c>
      <c r="I52" s="304" t="s">
        <v>184</v>
      </c>
      <c r="J52" s="157" t="str">
        <f t="shared" si="0"/>
        <v>CobaltJingmen GEM Co., Ltd.</v>
      </c>
      <c r="K52" s="157" t="str">
        <f t="shared" si="1"/>
        <v>CobaltJingmen GEM Co., Ltd.</v>
      </c>
    </row>
    <row r="53" spans="1:11">
      <c r="A53" s="157" t="s">
        <v>44</v>
      </c>
      <c r="B53" s="157" t="s">
        <v>185</v>
      </c>
      <c r="C53" s="157" t="s">
        <v>185</v>
      </c>
      <c r="D53" s="304" t="s">
        <v>186</v>
      </c>
      <c r="E53" s="304" t="s">
        <v>187</v>
      </c>
      <c r="F53" s="158" t="s">
        <v>12</v>
      </c>
      <c r="G53" s="304"/>
      <c r="H53" s="304" t="s">
        <v>188</v>
      </c>
      <c r="I53" s="304"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4" t="s">
        <v>67</v>
      </c>
      <c r="E54" s="304" t="s">
        <v>191</v>
      </c>
      <c r="F54" s="158" t="s">
        <v>12</v>
      </c>
      <c r="G54" s="304"/>
      <c r="H54" s="304" t="s">
        <v>192</v>
      </c>
      <c r="I54" s="304" t="s">
        <v>193</v>
      </c>
      <c r="J54" s="157" t="str">
        <f t="shared" si="0"/>
        <v>CobaltKamoto Copper Company</v>
      </c>
      <c r="K54" s="157" t="str">
        <f t="shared" si="1"/>
        <v>CobaltKamoto Copper Company</v>
      </c>
    </row>
    <row r="55" spans="1:11">
      <c r="A55" s="157" t="s">
        <v>44</v>
      </c>
      <c r="B55" s="157" t="s">
        <v>12770</v>
      </c>
      <c r="C55" s="157" t="s">
        <v>12557</v>
      </c>
      <c r="D55" s="304" t="s">
        <v>67</v>
      </c>
      <c r="E55" s="304" t="s">
        <v>12556</v>
      </c>
      <c r="F55" s="158" t="s">
        <v>12</v>
      </c>
      <c r="G55" s="304"/>
      <c r="H55" s="304" t="s">
        <v>69</v>
      </c>
      <c r="I55" s="304" t="s">
        <v>70</v>
      </c>
      <c r="J55" s="157" t="str">
        <f t="shared" si="0"/>
        <v>CobaltKasombo Minerals (SPRL) - MIKAS Huayou</v>
      </c>
      <c r="K55" s="157" t="str">
        <f t="shared" si="1"/>
        <v>CobaltKasombo Minerals (SPRL) - MIKAS Huayou</v>
      </c>
    </row>
    <row r="56" spans="1:11">
      <c r="A56" s="157" t="s">
        <v>44</v>
      </c>
      <c r="B56" s="157" t="s">
        <v>243</v>
      </c>
      <c r="C56" s="157" t="s">
        <v>12771</v>
      </c>
      <c r="D56" s="304" t="s">
        <v>67</v>
      </c>
      <c r="E56" s="304" t="s">
        <v>12772</v>
      </c>
      <c r="F56" s="158" t="s">
        <v>12</v>
      </c>
      <c r="G56" s="304"/>
      <c r="H56" s="304" t="s">
        <v>192</v>
      </c>
      <c r="I56" s="304" t="s">
        <v>193</v>
      </c>
      <c r="J56" s="157" t="str">
        <f t="shared" si="0"/>
        <v>CobaltKisanfu</v>
      </c>
      <c r="K56" s="157" t="str">
        <f t="shared" si="1"/>
        <v>CobaltKisanfu</v>
      </c>
    </row>
    <row r="57" spans="1:11">
      <c r="A57" s="157" t="s">
        <v>44</v>
      </c>
      <c r="B57" s="157" t="s">
        <v>12771</v>
      </c>
      <c r="C57" s="157" t="s">
        <v>12771</v>
      </c>
      <c r="D57" s="304" t="s">
        <v>67</v>
      </c>
      <c r="E57" s="304" t="s">
        <v>12772</v>
      </c>
      <c r="F57" s="158" t="s">
        <v>12</v>
      </c>
      <c r="G57" s="304"/>
      <c r="H57" s="304" t="s">
        <v>192</v>
      </c>
      <c r="I57" s="304" t="s">
        <v>193</v>
      </c>
      <c r="J57" s="157" t="str">
        <f t="shared" si="0"/>
        <v>CobaltKisanfu Mining (Kimin)</v>
      </c>
      <c r="K57" s="157" t="str">
        <f t="shared" si="1"/>
        <v>CobaltKisanfu Mining (Kimin)</v>
      </c>
    </row>
    <row r="58" spans="1:11">
      <c r="A58" s="157" t="s">
        <v>44</v>
      </c>
      <c r="B58" s="157" t="s">
        <v>194</v>
      </c>
      <c r="C58" s="157" t="s">
        <v>185</v>
      </c>
      <c r="D58" s="304" t="s">
        <v>186</v>
      </c>
      <c r="E58" s="304" t="s">
        <v>187</v>
      </c>
      <c r="F58" s="158" t="s">
        <v>12</v>
      </c>
      <c r="G58" s="304"/>
      <c r="H58" s="304" t="s">
        <v>188</v>
      </c>
      <c r="I58" s="304" t="s">
        <v>189</v>
      </c>
      <c r="J58" s="157" t="str">
        <f t="shared" si="0"/>
        <v>CobaltKola Mining and Metallurgical Company</v>
      </c>
      <c r="K58" s="157" t="str">
        <f t="shared" si="1"/>
        <v>CobaltKola Mining and Metallurgical Company</v>
      </c>
    </row>
    <row r="59" spans="1:11">
      <c r="A59" s="157" t="s">
        <v>44</v>
      </c>
      <c r="B59" s="157" t="s">
        <v>195</v>
      </c>
      <c r="C59" s="157" t="s">
        <v>12773</v>
      </c>
      <c r="D59" s="304" t="s">
        <v>67</v>
      </c>
      <c r="E59" s="304" t="s">
        <v>196</v>
      </c>
      <c r="F59" s="158" t="s">
        <v>12</v>
      </c>
      <c r="G59" s="304"/>
      <c r="H59" s="304" t="s">
        <v>69</v>
      </c>
      <c r="I59" s="304"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4" t="s">
        <v>67</v>
      </c>
      <c r="E60" s="304" t="s">
        <v>196</v>
      </c>
      <c r="F60" s="158" t="s">
        <v>12</v>
      </c>
      <c r="G60" s="304"/>
      <c r="H60" s="304" t="s">
        <v>69</v>
      </c>
      <c r="I60" s="304"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4" t="s">
        <v>67</v>
      </c>
      <c r="E61" s="304" t="s">
        <v>12556</v>
      </c>
      <c r="F61" s="158" t="s">
        <v>12</v>
      </c>
      <c r="G61" s="304"/>
      <c r="H61" s="304" t="s">
        <v>69</v>
      </c>
      <c r="I61" s="304" t="s">
        <v>70</v>
      </c>
      <c r="J61" s="157" t="str">
        <f t="shared" si="0"/>
        <v>CobaltLa Miniere de Kambove</v>
      </c>
      <c r="K61" s="157" t="str">
        <f t="shared" si="1"/>
        <v>CobaltLa Miniere de Kambove</v>
      </c>
    </row>
    <row r="62" spans="1:11">
      <c r="A62" s="157" t="s">
        <v>44</v>
      </c>
      <c r="B62" s="157" t="s">
        <v>12601</v>
      </c>
      <c r="C62" s="157" t="s">
        <v>12557</v>
      </c>
      <c r="D62" s="304" t="s">
        <v>67</v>
      </c>
      <c r="E62" s="304" t="s">
        <v>12556</v>
      </c>
      <c r="F62" s="158" t="s">
        <v>12</v>
      </c>
      <c r="G62" s="304"/>
      <c r="H62" s="304" t="s">
        <v>69</v>
      </c>
      <c r="I62" s="304" t="s">
        <v>70</v>
      </c>
      <c r="J62" s="157" t="str">
        <f t="shared" si="0"/>
        <v>CobaltLa Miniere de Kasombo</v>
      </c>
      <c r="K62" s="157" t="str">
        <f t="shared" si="1"/>
        <v>CobaltLa Miniere de Kasombo</v>
      </c>
    </row>
    <row r="63" spans="1:11">
      <c r="A63" s="157" t="s">
        <v>44</v>
      </c>
      <c r="B63" s="157" t="s">
        <v>12557</v>
      </c>
      <c r="C63" s="157" t="s">
        <v>12557</v>
      </c>
      <c r="D63" s="304" t="s">
        <v>67</v>
      </c>
      <c r="E63" s="304" t="s">
        <v>12556</v>
      </c>
      <c r="F63" s="158" t="s">
        <v>12</v>
      </c>
      <c r="G63" s="304"/>
      <c r="H63" s="304" t="s">
        <v>69</v>
      </c>
      <c r="I63" s="304" t="s">
        <v>70</v>
      </c>
      <c r="J63" s="157" t="str">
        <f t="shared" si="0"/>
        <v>CobaltLA MINIERE DE KASOMBO SAS</v>
      </c>
      <c r="K63" s="157" t="str">
        <f t="shared" si="1"/>
        <v>CobaltLA MINIERE DE KASOMBO SAS</v>
      </c>
    </row>
    <row r="64" spans="1:11">
      <c r="A64" s="157" t="s">
        <v>44</v>
      </c>
      <c r="B64" s="157" t="s">
        <v>197</v>
      </c>
      <c r="C64" s="157" t="s">
        <v>197</v>
      </c>
      <c r="D64" s="304" t="s">
        <v>72</v>
      </c>
      <c r="E64" s="304" t="s">
        <v>198</v>
      </c>
      <c r="F64" s="158" t="s">
        <v>12</v>
      </c>
      <c r="G64" s="304"/>
      <c r="H64" s="304" t="s">
        <v>199</v>
      </c>
      <c r="I64" s="304"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4" t="s">
        <v>83</v>
      </c>
      <c r="E65" s="304" t="s">
        <v>12775</v>
      </c>
      <c r="F65" s="158" t="s">
        <v>12</v>
      </c>
      <c r="G65" s="304"/>
      <c r="H65" s="304" t="s">
        <v>12776</v>
      </c>
      <c r="I65" s="304" t="s">
        <v>11635</v>
      </c>
      <c r="J65" s="157" t="str">
        <f t="shared" si="0"/>
        <v>CobaltLianyou Metals Co., Ltd.</v>
      </c>
      <c r="K65" s="157" t="str">
        <f t="shared" si="1"/>
        <v>CobaltLianyou Metals Co., Ltd.</v>
      </c>
    </row>
    <row r="66" spans="1:11">
      <c r="A66" s="157" t="s">
        <v>44</v>
      </c>
      <c r="B66" s="157" t="s">
        <v>201</v>
      </c>
      <c r="C66" s="157" t="s">
        <v>201</v>
      </c>
      <c r="D66" s="304" t="s">
        <v>186</v>
      </c>
      <c r="E66" s="304" t="s">
        <v>202</v>
      </c>
      <c r="F66" s="158" t="s">
        <v>12</v>
      </c>
      <c r="G66" s="304"/>
      <c r="H66" s="304" t="s">
        <v>203</v>
      </c>
      <c r="I66" s="304" t="s">
        <v>204</v>
      </c>
      <c r="J66" s="157" t="str">
        <f t="shared" si="0"/>
        <v>CobaltLLC Vostok</v>
      </c>
      <c r="K66" s="157" t="str">
        <f t="shared" si="1"/>
        <v>CobaltLLC Vostok</v>
      </c>
    </row>
    <row r="67" spans="1:11">
      <c r="A67" s="157" t="s">
        <v>44</v>
      </c>
      <c r="B67" s="157" t="s">
        <v>205</v>
      </c>
      <c r="C67" s="157" t="s">
        <v>66</v>
      </c>
      <c r="D67" s="304" t="s">
        <v>67</v>
      </c>
      <c r="E67" s="304" t="s">
        <v>68</v>
      </c>
      <c r="F67" s="158" t="s">
        <v>12</v>
      </c>
      <c r="G67" s="304"/>
      <c r="H67" s="304" t="s">
        <v>69</v>
      </c>
      <c r="I67" s="304" t="s">
        <v>70</v>
      </c>
      <c r="J67" s="157" t="str">
        <f t="shared" si="0"/>
        <v>CobaltLubumbashi (Mine de L’Etoile)</v>
      </c>
      <c r="K67" s="157" t="str">
        <f t="shared" si="1"/>
        <v>CobaltLubumbashi (Mine de L’Etoile)</v>
      </c>
    </row>
    <row r="68" spans="1:11">
      <c r="A68" s="157" t="s">
        <v>44</v>
      </c>
      <c r="B68" s="157" t="s">
        <v>12602</v>
      </c>
      <c r="C68" s="157" t="s">
        <v>190</v>
      </c>
      <c r="D68" s="304" t="s">
        <v>67</v>
      </c>
      <c r="E68" s="304" t="s">
        <v>191</v>
      </c>
      <c r="F68" s="158" t="s">
        <v>12</v>
      </c>
      <c r="G68" s="304"/>
      <c r="H68" s="304" t="s">
        <v>192</v>
      </c>
      <c r="I68" s="304" t="s">
        <v>193</v>
      </c>
      <c r="J68" s="157" t="str">
        <f t="shared" si="0"/>
        <v>CobaltLuilu Metallurgical Plant</v>
      </c>
      <c r="K68" s="157" t="str">
        <f t="shared" si="1"/>
        <v>CobaltLuilu Metallurgical Plant</v>
      </c>
    </row>
    <row r="69" spans="1:11">
      <c r="A69" s="157" t="s">
        <v>44</v>
      </c>
      <c r="B69" s="157" t="s">
        <v>206</v>
      </c>
      <c r="C69" s="157" t="s">
        <v>207</v>
      </c>
      <c r="D69" s="304" t="s">
        <v>72</v>
      </c>
      <c r="E69" s="304" t="s">
        <v>208</v>
      </c>
      <c r="F69" s="158" t="s">
        <v>12</v>
      </c>
      <c r="G69" s="304"/>
      <c r="H69" s="304" t="s">
        <v>209</v>
      </c>
      <c r="I69" s="304" t="s">
        <v>210</v>
      </c>
      <c r="J69" s="157" t="str">
        <f t="shared" si="0"/>
        <v>CobaltMaolian</v>
      </c>
      <c r="K69" s="157" t="str">
        <f t="shared" si="1"/>
        <v>CobaltMaolian</v>
      </c>
    </row>
    <row r="70" spans="1:11">
      <c r="A70" s="157" t="s">
        <v>44</v>
      </c>
      <c r="B70" s="157" t="s">
        <v>211</v>
      </c>
      <c r="C70" s="157" t="s">
        <v>211</v>
      </c>
      <c r="D70" s="304" t="s">
        <v>212</v>
      </c>
      <c r="E70" s="304" t="s">
        <v>213</v>
      </c>
      <c r="F70" s="158" t="s">
        <v>12</v>
      </c>
      <c r="G70" s="304"/>
      <c r="H70" s="304" t="s">
        <v>214</v>
      </c>
      <c r="I70" s="304"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4" t="s">
        <v>72</v>
      </c>
      <c r="E71" s="304" t="s">
        <v>216</v>
      </c>
      <c r="F71" s="158" t="s">
        <v>12</v>
      </c>
      <c r="G71" s="304"/>
      <c r="H71" s="304" t="s">
        <v>217</v>
      </c>
      <c r="I71" s="304" t="s">
        <v>218</v>
      </c>
      <c r="J71" s="157" t="str">
        <f t="shared" si="2"/>
        <v>CobaltMechema Chemicals shang-yu</v>
      </c>
      <c r="K71" s="157" t="str">
        <f t="shared" si="3"/>
        <v>CobaltMechema Chemicals shang-yu</v>
      </c>
    </row>
    <row r="72" spans="1:11">
      <c r="A72" s="157" t="s">
        <v>44</v>
      </c>
      <c r="B72" s="157" t="s">
        <v>219</v>
      </c>
      <c r="C72" s="157" t="s">
        <v>219</v>
      </c>
      <c r="D72" s="304" t="s">
        <v>88</v>
      </c>
      <c r="E72" s="304" t="s">
        <v>220</v>
      </c>
      <c r="F72" s="158" t="s">
        <v>12</v>
      </c>
      <c r="G72" s="304"/>
      <c r="H72" s="304" t="s">
        <v>90</v>
      </c>
      <c r="I72" s="304" t="s">
        <v>91</v>
      </c>
      <c r="J72" s="157" t="str">
        <f t="shared" si="2"/>
        <v>CobaltMechema Korea, Co., Ltd.</v>
      </c>
      <c r="K72" s="157" t="str">
        <f t="shared" si="3"/>
        <v>CobaltMechema Korea, Co., Ltd.</v>
      </c>
    </row>
    <row r="73" spans="1:11">
      <c r="A73" s="157" t="s">
        <v>44</v>
      </c>
      <c r="B73" s="157" t="s">
        <v>221</v>
      </c>
      <c r="C73" s="157" t="s">
        <v>221</v>
      </c>
      <c r="D73" s="304" t="s">
        <v>83</v>
      </c>
      <c r="E73" s="304" t="s">
        <v>222</v>
      </c>
      <c r="F73" s="158" t="s">
        <v>12</v>
      </c>
      <c r="G73" s="304"/>
      <c r="H73" s="304" t="s">
        <v>223</v>
      </c>
      <c r="I73" s="304" t="s">
        <v>223</v>
      </c>
      <c r="J73" s="157" t="str">
        <f t="shared" si="2"/>
        <v>CobaltMechema Taiwan Plant 1</v>
      </c>
      <c r="K73" s="157" t="str">
        <f t="shared" si="3"/>
        <v>CobaltMechema Taiwan Plant 1</v>
      </c>
    </row>
    <row r="74" spans="1:11">
      <c r="A74" s="157" t="s">
        <v>44</v>
      </c>
      <c r="B74" s="157" t="s">
        <v>224</v>
      </c>
      <c r="C74" s="157" t="s">
        <v>224</v>
      </c>
      <c r="D74" s="304" t="s">
        <v>83</v>
      </c>
      <c r="E74" s="304" t="s">
        <v>225</v>
      </c>
      <c r="F74" s="158" t="s">
        <v>12</v>
      </c>
      <c r="G74" s="304"/>
      <c r="H74" s="304" t="s">
        <v>223</v>
      </c>
      <c r="I74" s="304" t="s">
        <v>223</v>
      </c>
      <c r="J74" s="157" t="str">
        <f t="shared" si="2"/>
        <v>CobaltMechema Taiwan Plant 2</v>
      </c>
      <c r="K74" s="157" t="str">
        <f t="shared" si="3"/>
        <v>CobaltMechema Taiwan Plant 2</v>
      </c>
    </row>
    <row r="75" spans="1:11">
      <c r="A75" s="157" t="s">
        <v>44</v>
      </c>
      <c r="B75" s="157" t="s">
        <v>226</v>
      </c>
      <c r="C75" s="157" t="s">
        <v>226</v>
      </c>
      <c r="D75" s="304" t="s">
        <v>67</v>
      </c>
      <c r="E75" s="304" t="s">
        <v>227</v>
      </c>
      <c r="F75" s="158" t="s">
        <v>12</v>
      </c>
      <c r="G75" s="304"/>
      <c r="H75" s="304" t="s">
        <v>228</v>
      </c>
      <c r="I75" s="304" t="s">
        <v>70</v>
      </c>
      <c r="J75" s="157" t="str">
        <f t="shared" si="2"/>
        <v>CobaltMETAL MINES SARL</v>
      </c>
      <c r="K75" s="157" t="str">
        <f t="shared" si="3"/>
        <v>CobaltMETAL MINES SARL</v>
      </c>
    </row>
    <row r="76" spans="1:11">
      <c r="A76" s="157" t="s">
        <v>44</v>
      </c>
      <c r="B76" s="157" t="s">
        <v>229</v>
      </c>
      <c r="C76" s="157" t="s">
        <v>12773</v>
      </c>
      <c r="D76" s="304" t="s">
        <v>67</v>
      </c>
      <c r="E76" s="304" t="s">
        <v>196</v>
      </c>
      <c r="F76" s="158" t="s">
        <v>12</v>
      </c>
      <c r="G76" s="304"/>
      <c r="H76" s="304" t="s">
        <v>69</v>
      </c>
      <c r="I76" s="304" t="s">
        <v>70</v>
      </c>
      <c r="J76" s="157" t="str">
        <f t="shared" si="2"/>
        <v>CobaltMetalkol</v>
      </c>
      <c r="K76" s="157" t="str">
        <f t="shared" si="3"/>
        <v>CobaltMetalkol</v>
      </c>
    </row>
    <row r="77" spans="1:11">
      <c r="A77" s="157" t="s">
        <v>44</v>
      </c>
      <c r="B77" s="157" t="s">
        <v>12603</v>
      </c>
      <c r="C77" s="157" t="s">
        <v>12557</v>
      </c>
      <c r="D77" s="304" t="s">
        <v>67</v>
      </c>
      <c r="E77" s="304" t="s">
        <v>12556</v>
      </c>
      <c r="F77" s="158" t="s">
        <v>12</v>
      </c>
      <c r="G77" s="304"/>
      <c r="H77" s="304" t="s">
        <v>69</v>
      </c>
      <c r="I77" s="304" t="s">
        <v>70</v>
      </c>
      <c r="J77" s="157" t="str">
        <f t="shared" si="2"/>
        <v>CobaltMIKAS</v>
      </c>
      <c r="K77" s="157" t="str">
        <f t="shared" si="3"/>
        <v>CobaltMIKAS</v>
      </c>
    </row>
    <row r="78" spans="1:11">
      <c r="A78" s="157" t="s">
        <v>44</v>
      </c>
      <c r="B78" s="157" t="s">
        <v>230</v>
      </c>
      <c r="C78" s="157" t="s">
        <v>231</v>
      </c>
      <c r="D78" s="304" t="s">
        <v>232</v>
      </c>
      <c r="E78" s="304" t="s">
        <v>233</v>
      </c>
      <c r="F78" s="158" t="s">
        <v>12</v>
      </c>
      <c r="G78" s="304"/>
      <c r="H78" s="304" t="s">
        <v>234</v>
      </c>
      <c r="I78" s="304" t="s">
        <v>235</v>
      </c>
      <c r="J78" s="157" t="str">
        <f t="shared" si="2"/>
        <v>CobaltMinara Resources Pty</v>
      </c>
      <c r="K78" s="157" t="str">
        <f t="shared" si="3"/>
        <v>CobaltMinara Resources Pty</v>
      </c>
    </row>
    <row r="79" spans="1:11">
      <c r="A79" s="157" t="s">
        <v>44</v>
      </c>
      <c r="B79" s="157" t="s">
        <v>236</v>
      </c>
      <c r="C79" s="157" t="s">
        <v>231</v>
      </c>
      <c r="D79" s="304" t="s">
        <v>232</v>
      </c>
      <c r="E79" s="304" t="s">
        <v>233</v>
      </c>
      <c r="F79" s="158" t="s">
        <v>12</v>
      </c>
      <c r="G79" s="304"/>
      <c r="H79" s="304" t="s">
        <v>234</v>
      </c>
      <c r="I79" s="304" t="s">
        <v>235</v>
      </c>
      <c r="J79" s="157" t="str">
        <f t="shared" si="2"/>
        <v>CobaltMinara Resources Pty Ltd.</v>
      </c>
      <c r="K79" s="157" t="str">
        <f t="shared" si="3"/>
        <v>CobaltMinara Resources Pty Ltd.</v>
      </c>
    </row>
    <row r="80" spans="1:11">
      <c r="A80" s="157" t="s">
        <v>44</v>
      </c>
      <c r="B80" s="157" t="s">
        <v>237</v>
      </c>
      <c r="C80" s="157" t="s">
        <v>237</v>
      </c>
      <c r="D80" s="304" t="s">
        <v>78</v>
      </c>
      <c r="E80" s="304" t="s">
        <v>238</v>
      </c>
      <c r="F80" s="158" t="s">
        <v>12</v>
      </c>
      <c r="G80" s="304"/>
      <c r="H80" s="304" t="s">
        <v>239</v>
      </c>
      <c r="I80" s="304" t="s">
        <v>240</v>
      </c>
      <c r="J80" s="157" t="str">
        <f t="shared" si="2"/>
        <v>CobaltMine de Bou-Azzer</v>
      </c>
      <c r="K80" s="157" t="str">
        <f t="shared" si="3"/>
        <v>CobaltMine de Bou-Azzer</v>
      </c>
    </row>
    <row r="81" spans="1:11">
      <c r="A81" s="157" t="s">
        <v>44</v>
      </c>
      <c r="B81" s="157" t="s">
        <v>241</v>
      </c>
      <c r="C81" s="157" t="s">
        <v>241</v>
      </c>
      <c r="D81" s="304" t="s">
        <v>67</v>
      </c>
      <c r="E81" s="304" t="s">
        <v>242</v>
      </c>
      <c r="F81" s="158" t="s">
        <v>12</v>
      </c>
      <c r="G81" s="304"/>
      <c r="H81" s="304" t="s">
        <v>243</v>
      </c>
      <c r="I81" s="304" t="s">
        <v>193</v>
      </c>
      <c r="J81" s="157" t="str">
        <f t="shared" si="2"/>
        <v>CobaltMKM - La Miniere de Kalumbwe Myunga</v>
      </c>
      <c r="K81" s="157" t="str">
        <f t="shared" si="3"/>
        <v>CobaltMKM - La Miniere de Kalumbwe Myunga</v>
      </c>
    </row>
    <row r="82" spans="1:11">
      <c r="A82" s="157" t="s">
        <v>44</v>
      </c>
      <c r="B82" s="157" t="s">
        <v>244</v>
      </c>
      <c r="C82" s="157" t="s">
        <v>241</v>
      </c>
      <c r="D82" s="304" t="s">
        <v>67</v>
      </c>
      <c r="E82" s="304" t="s">
        <v>242</v>
      </c>
      <c r="F82" s="158" t="s">
        <v>12</v>
      </c>
      <c r="G82" s="304"/>
      <c r="H82" s="304" t="s">
        <v>243</v>
      </c>
      <c r="I82" s="304" t="s">
        <v>193</v>
      </c>
      <c r="J82" s="157" t="str">
        <f t="shared" si="2"/>
        <v>CobaltMKM - La Minière de Kalumbwe Myunga</v>
      </c>
      <c r="K82" s="157" t="str">
        <f t="shared" si="3"/>
        <v>CobaltMKM - La Minière de Kalumbwe Myunga</v>
      </c>
    </row>
    <row r="83" spans="1:11">
      <c r="A83" s="157" t="s">
        <v>44</v>
      </c>
      <c r="B83" s="157" t="s">
        <v>231</v>
      </c>
      <c r="C83" s="157" t="s">
        <v>231</v>
      </c>
      <c r="D83" s="304" t="s">
        <v>232</v>
      </c>
      <c r="E83" s="304" t="s">
        <v>233</v>
      </c>
      <c r="F83" s="158" t="s">
        <v>12</v>
      </c>
      <c r="G83" s="304"/>
      <c r="H83" s="304" t="s">
        <v>234</v>
      </c>
      <c r="I83" s="304" t="s">
        <v>235</v>
      </c>
      <c r="J83" s="157" t="str">
        <f t="shared" si="2"/>
        <v>CobaltMurrin Murrin Nickel Cobalt Plant</v>
      </c>
      <c r="K83" s="157" t="str">
        <f t="shared" si="3"/>
        <v>CobaltMurrin Murrin Nickel Cobalt Plant</v>
      </c>
    </row>
    <row r="84" spans="1:11">
      <c r="A84" s="157" t="s">
        <v>44</v>
      </c>
      <c r="B84" s="157" t="s">
        <v>12777</v>
      </c>
      <c r="C84" s="157" t="s">
        <v>12777</v>
      </c>
      <c r="D84" s="304" t="s">
        <v>67</v>
      </c>
      <c r="E84" s="304" t="s">
        <v>12778</v>
      </c>
      <c r="F84" s="158" t="s">
        <v>12</v>
      </c>
      <c r="G84" s="304"/>
      <c r="H84" s="304" t="s">
        <v>192</v>
      </c>
      <c r="I84" s="304" t="s">
        <v>193</v>
      </c>
      <c r="J84" s="157" t="str">
        <f t="shared" si="2"/>
        <v>CobaltMutanda Mining SPRL</v>
      </c>
      <c r="K84" s="157" t="str">
        <f t="shared" si="3"/>
        <v>CobaltMutanda Mining SPRL</v>
      </c>
    </row>
    <row r="85" spans="1:11">
      <c r="A85" s="157" t="s">
        <v>44</v>
      </c>
      <c r="B85" s="157" t="s">
        <v>12604</v>
      </c>
      <c r="C85" s="157" t="s">
        <v>12559</v>
      </c>
      <c r="D85" s="304" t="s">
        <v>186</v>
      </c>
      <c r="E85" s="304" t="s">
        <v>12558</v>
      </c>
      <c r="F85" s="158" t="s">
        <v>12</v>
      </c>
      <c r="G85" s="304"/>
      <c r="H85" s="304" t="s">
        <v>12560</v>
      </c>
      <c r="I85" s="304"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4" t="s">
        <v>186</v>
      </c>
      <c r="E86" s="304" t="s">
        <v>12558</v>
      </c>
      <c r="F86" s="158" t="s">
        <v>12</v>
      </c>
      <c r="G86" s="304"/>
      <c r="H86" s="304" t="s">
        <v>12560</v>
      </c>
      <c r="I86" s="304"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4" t="s">
        <v>2268</v>
      </c>
      <c r="E87" s="304" t="s">
        <v>12780</v>
      </c>
      <c r="F87" s="158" t="s">
        <v>12</v>
      </c>
      <c r="G87" s="304"/>
      <c r="H87" s="304" t="s">
        <v>12781</v>
      </c>
      <c r="I87" s="304" t="s">
        <v>12268</v>
      </c>
      <c r="J87" s="157" t="str">
        <f t="shared" si="2"/>
        <v>CobaltNam Viet Cromit Joint Stock Company</v>
      </c>
      <c r="K87" s="157" t="str">
        <f t="shared" si="3"/>
        <v>CobaltNam Viet Cromit Joint Stock Company</v>
      </c>
    </row>
    <row r="88" spans="1:11">
      <c r="A88" s="157" t="s">
        <v>44</v>
      </c>
      <c r="B88" s="157" t="s">
        <v>12782</v>
      </c>
      <c r="C88" s="157" t="s">
        <v>12779</v>
      </c>
      <c r="D88" s="304" t="s">
        <v>2268</v>
      </c>
      <c r="E88" s="304" t="s">
        <v>12780</v>
      </c>
      <c r="F88" s="158" t="s">
        <v>12</v>
      </c>
      <c r="G88" s="304"/>
      <c r="H88" s="304" t="s">
        <v>12781</v>
      </c>
      <c r="I88" s="304" t="s">
        <v>12268</v>
      </c>
      <c r="J88" s="157" t="str">
        <f t="shared" si="2"/>
        <v>CobaltNan Viet Ferrochrome Co., Ltd.</v>
      </c>
      <c r="K88" s="157" t="str">
        <f t="shared" si="3"/>
        <v>CobaltNan Viet Ferrochrome Co., Ltd.</v>
      </c>
    </row>
    <row r="89" spans="1:11">
      <c r="A89" s="157" t="s">
        <v>44</v>
      </c>
      <c r="B89" s="157" t="s">
        <v>245</v>
      </c>
      <c r="C89" s="157" t="s">
        <v>245</v>
      </c>
      <c r="D89" s="304" t="s">
        <v>72</v>
      </c>
      <c r="E89" s="304" t="s">
        <v>246</v>
      </c>
      <c r="F89" s="158" t="s">
        <v>12</v>
      </c>
      <c r="G89" s="304"/>
      <c r="H89" s="304" t="s">
        <v>247</v>
      </c>
      <c r="I89" s="304" t="s">
        <v>123</v>
      </c>
      <c r="J89" s="157" t="str">
        <f t="shared" si="2"/>
        <v>CobaltNanjing Hanrui Cobalt</v>
      </c>
      <c r="K89" s="157" t="str">
        <f t="shared" si="3"/>
        <v>CobaltNanjing Hanrui Cobalt</v>
      </c>
    </row>
    <row r="90" spans="1:11">
      <c r="A90" s="157" t="s">
        <v>44</v>
      </c>
      <c r="B90" s="157" t="s">
        <v>248</v>
      </c>
      <c r="C90" s="157" t="s">
        <v>249</v>
      </c>
      <c r="D90" s="304" t="s">
        <v>72</v>
      </c>
      <c r="E90" s="304" t="s">
        <v>250</v>
      </c>
      <c r="F90" s="158" t="s">
        <v>12</v>
      </c>
      <c r="G90" s="304"/>
      <c r="H90" s="304" t="s">
        <v>251</v>
      </c>
      <c r="I90" s="304" t="s">
        <v>123</v>
      </c>
      <c r="J90" s="157" t="str">
        <f t="shared" si="2"/>
        <v>CobaltNantong Xinwei</v>
      </c>
      <c r="K90" s="157" t="str">
        <f t="shared" si="3"/>
        <v>CobaltNantong Xinwei</v>
      </c>
    </row>
    <row r="91" spans="1:11">
      <c r="A91" s="157" t="s">
        <v>44</v>
      </c>
      <c r="B91" s="157" t="s">
        <v>249</v>
      </c>
      <c r="C91" s="157" t="s">
        <v>249</v>
      </c>
      <c r="D91" s="304" t="s">
        <v>72</v>
      </c>
      <c r="E91" s="304" t="s">
        <v>250</v>
      </c>
      <c r="F91" s="158" t="s">
        <v>12</v>
      </c>
      <c r="G91" s="304"/>
      <c r="H91" s="304" t="s">
        <v>251</v>
      </c>
      <c r="I91" s="304"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4" t="s">
        <v>72</v>
      </c>
      <c r="E92" s="304" t="s">
        <v>253</v>
      </c>
      <c r="F92" s="158" t="s">
        <v>12</v>
      </c>
      <c r="G92" s="304"/>
      <c r="H92" s="304" t="s">
        <v>217</v>
      </c>
      <c r="I92" s="304"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4" t="s">
        <v>102</v>
      </c>
      <c r="E93" s="304" t="s">
        <v>103</v>
      </c>
      <c r="F93" s="158" t="s">
        <v>12</v>
      </c>
      <c r="G93" s="304"/>
      <c r="H93" s="304" t="s">
        <v>104</v>
      </c>
      <c r="I93" s="304" t="s">
        <v>105</v>
      </c>
      <c r="J93" s="157" t="str">
        <f t="shared" si="2"/>
        <v>CobaltNew Providence Metals Marketing Inc.</v>
      </c>
      <c r="K93" s="157" t="str">
        <f t="shared" si="3"/>
        <v>CobaltNew Providence Metals Marketing Inc.</v>
      </c>
    </row>
    <row r="94" spans="1:11">
      <c r="A94" s="157" t="s">
        <v>44</v>
      </c>
      <c r="B94" s="157" t="s">
        <v>255</v>
      </c>
      <c r="C94" s="157" t="s">
        <v>12561</v>
      </c>
      <c r="D94" s="304" t="s">
        <v>143</v>
      </c>
      <c r="E94" s="304" t="s">
        <v>257</v>
      </c>
      <c r="F94" s="158" t="s">
        <v>12</v>
      </c>
      <c r="G94" s="304"/>
      <c r="H94" s="304" t="s">
        <v>258</v>
      </c>
      <c r="I94" s="304" t="s">
        <v>259</v>
      </c>
      <c r="J94" s="157" t="str">
        <f t="shared" si="2"/>
        <v>CobaltNiihama Nickel and Cobalt Facility</v>
      </c>
      <c r="K94" s="157" t="str">
        <f t="shared" si="3"/>
        <v>CobaltNiihama Nickel and Cobalt Facility</v>
      </c>
    </row>
    <row r="95" spans="1:11">
      <c r="A95" s="157" t="s">
        <v>44</v>
      </c>
      <c r="B95" s="157" t="s">
        <v>12605</v>
      </c>
      <c r="C95" s="157" t="s">
        <v>12561</v>
      </c>
      <c r="D95" s="304" t="s">
        <v>143</v>
      </c>
      <c r="E95" s="304" t="s">
        <v>257</v>
      </c>
      <c r="F95" s="158" t="s">
        <v>12</v>
      </c>
      <c r="G95" s="304"/>
      <c r="H95" s="304" t="s">
        <v>258</v>
      </c>
      <c r="I95" s="304" t="s">
        <v>259</v>
      </c>
      <c r="J95" s="157" t="str">
        <f t="shared" si="2"/>
        <v>CobaltNiihama Nickel Refinery</v>
      </c>
      <c r="K95" s="157" t="str">
        <f t="shared" si="3"/>
        <v>CobaltNiihama Nickel Refinery</v>
      </c>
    </row>
    <row r="96" spans="1:11">
      <c r="A96" s="157" t="s">
        <v>44</v>
      </c>
      <c r="B96" s="157" t="s">
        <v>12561</v>
      </c>
      <c r="C96" s="157" t="s">
        <v>12561</v>
      </c>
      <c r="D96" s="304" t="s">
        <v>143</v>
      </c>
      <c r="E96" s="304" t="s">
        <v>257</v>
      </c>
      <c r="F96" s="158" t="s">
        <v>12</v>
      </c>
      <c r="G96" s="304"/>
      <c r="H96" s="304" t="s">
        <v>258</v>
      </c>
      <c r="I96" s="304"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4" t="s">
        <v>72</v>
      </c>
      <c r="E97" s="304" t="s">
        <v>261</v>
      </c>
      <c r="F97" s="158" t="s">
        <v>12</v>
      </c>
      <c r="G97" s="304"/>
      <c r="H97" s="304" t="s">
        <v>262</v>
      </c>
      <c r="I97" s="304" t="s">
        <v>218</v>
      </c>
      <c r="J97" s="157" t="str">
        <f t="shared" si="2"/>
        <v>CobaltNingbo Hubang New Material Co., Ltd.</v>
      </c>
      <c r="K97" s="157" t="str">
        <f t="shared" si="3"/>
        <v>CobaltNingbo Hubang New Material Co., Ltd.</v>
      </c>
    </row>
    <row r="98" spans="1:11">
      <c r="A98" s="157" t="s">
        <v>44</v>
      </c>
      <c r="B98" s="157" t="s">
        <v>263</v>
      </c>
      <c r="C98" s="157" t="s">
        <v>263</v>
      </c>
      <c r="D98" s="304" t="s">
        <v>72</v>
      </c>
      <c r="E98" s="304" t="s">
        <v>264</v>
      </c>
      <c r="F98" s="158" t="s">
        <v>12</v>
      </c>
      <c r="G98" s="304"/>
      <c r="H98" s="304" t="s">
        <v>262</v>
      </c>
      <c r="I98" s="304" t="s">
        <v>218</v>
      </c>
      <c r="J98" s="157" t="str">
        <f t="shared" si="2"/>
        <v>CobaltNingbo Yanmen Chemical Co., Ltd.</v>
      </c>
      <c r="K98" s="157" t="str">
        <f t="shared" si="3"/>
        <v>CobaltNingbo Yanmen Chemical Co., Ltd.</v>
      </c>
    </row>
    <row r="99" spans="1:11">
      <c r="A99" s="157" t="s">
        <v>44</v>
      </c>
      <c r="B99" s="157" t="s">
        <v>265</v>
      </c>
      <c r="C99" s="157" t="s">
        <v>265</v>
      </c>
      <c r="D99" s="304" t="s">
        <v>108</v>
      </c>
      <c r="E99" s="304" t="s">
        <v>266</v>
      </c>
      <c r="F99" s="158" t="s">
        <v>12</v>
      </c>
      <c r="G99" s="304"/>
      <c r="H99" s="304" t="s">
        <v>267</v>
      </c>
      <c r="I99" s="304" t="s">
        <v>268</v>
      </c>
      <c r="J99" s="157" t="str">
        <f t="shared" si="2"/>
        <v>CobaltNORILSK NICKEL HARJAVALTA OY</v>
      </c>
      <c r="K99" s="157" t="str">
        <f t="shared" si="3"/>
        <v>CobaltNORILSK NICKEL HARJAVALTA OY</v>
      </c>
    </row>
    <row r="100" spans="1:11">
      <c r="A100" s="157" t="s">
        <v>44</v>
      </c>
      <c r="B100" s="157" t="s">
        <v>269</v>
      </c>
      <c r="C100" s="157" t="s">
        <v>269</v>
      </c>
      <c r="D100" s="304" t="s">
        <v>102</v>
      </c>
      <c r="E100" s="304" t="s">
        <v>270</v>
      </c>
      <c r="F100" s="158" t="s">
        <v>12</v>
      </c>
      <c r="G100" s="304"/>
      <c r="H100" s="304" t="s">
        <v>271</v>
      </c>
      <c r="I100" s="304" t="s">
        <v>105</v>
      </c>
      <c r="J100" s="157" t="str">
        <f t="shared" si="2"/>
        <v>CobaltPort Colborne Refinery</v>
      </c>
      <c r="K100" s="157" t="str">
        <f t="shared" si="3"/>
        <v>CobaltPort Colborne Refinery</v>
      </c>
    </row>
    <row r="101" spans="1:11">
      <c r="A101" s="157" t="s">
        <v>44</v>
      </c>
      <c r="B101" s="157" t="s">
        <v>272</v>
      </c>
      <c r="C101" s="157" t="s">
        <v>272</v>
      </c>
      <c r="D101" s="304" t="s">
        <v>273</v>
      </c>
      <c r="E101" s="304" t="s">
        <v>274</v>
      </c>
      <c r="F101" s="158" t="s">
        <v>12</v>
      </c>
      <c r="G101" s="304"/>
      <c r="H101" s="304" t="s">
        <v>275</v>
      </c>
      <c r="I101" s="304" t="s">
        <v>276</v>
      </c>
      <c r="J101" s="157" t="str">
        <f t="shared" si="2"/>
        <v>CobaltPT Mechema Indonesia</v>
      </c>
      <c r="K101" s="157" t="str">
        <f t="shared" si="3"/>
        <v>CobaltPT Mechema Indonesia</v>
      </c>
    </row>
    <row r="102" spans="1:11">
      <c r="A102" s="157" t="s">
        <v>44</v>
      </c>
      <c r="B102" s="157" t="s">
        <v>277</v>
      </c>
      <c r="C102" s="157" t="s">
        <v>277</v>
      </c>
      <c r="D102" s="304" t="s">
        <v>72</v>
      </c>
      <c r="E102" s="304" t="s">
        <v>278</v>
      </c>
      <c r="F102" s="158" t="s">
        <v>12</v>
      </c>
      <c r="G102" s="304"/>
      <c r="H102" s="304" t="s">
        <v>279</v>
      </c>
      <c r="I102" s="304"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4" t="s">
        <v>67</v>
      </c>
      <c r="E103" s="304" t="s">
        <v>282</v>
      </c>
      <c r="F103" s="158" t="s">
        <v>12</v>
      </c>
      <c r="G103" s="304"/>
      <c r="H103" s="304" t="s">
        <v>283</v>
      </c>
      <c r="I103" s="304" t="s">
        <v>70</v>
      </c>
      <c r="J103" s="157" t="str">
        <f t="shared" si="2"/>
        <v>CobaltRuashi</v>
      </c>
      <c r="K103" s="157" t="str">
        <f t="shared" si="3"/>
        <v>CobaltRuashi</v>
      </c>
    </row>
    <row r="104" spans="1:11">
      <c r="A104" s="157" t="s">
        <v>44</v>
      </c>
      <c r="B104" s="157" t="s">
        <v>281</v>
      </c>
      <c r="C104" s="157" t="s">
        <v>281</v>
      </c>
      <c r="D104" s="304" t="s">
        <v>67</v>
      </c>
      <c r="E104" s="304" t="s">
        <v>282</v>
      </c>
      <c r="F104" s="158" t="s">
        <v>12</v>
      </c>
      <c r="G104" s="304"/>
      <c r="H104" s="304" t="s">
        <v>283</v>
      </c>
      <c r="I104" s="304" t="s">
        <v>70</v>
      </c>
      <c r="J104" s="157" t="str">
        <f t="shared" si="2"/>
        <v>CobaltRuashi Mining SAS</v>
      </c>
      <c r="K104" s="157" t="str">
        <f t="shared" si="3"/>
        <v>CobaltRuashi Mining SAS</v>
      </c>
    </row>
    <row r="105" spans="1:11">
      <c r="A105" s="157" t="s">
        <v>44</v>
      </c>
      <c r="B105" s="157" t="s">
        <v>284</v>
      </c>
      <c r="C105" s="157" t="s">
        <v>101</v>
      </c>
      <c r="D105" s="304" t="s">
        <v>102</v>
      </c>
      <c r="E105" s="304" t="s">
        <v>103</v>
      </c>
      <c r="F105" s="158" t="s">
        <v>12</v>
      </c>
      <c r="G105" s="304"/>
      <c r="H105" s="304" t="s">
        <v>104</v>
      </c>
      <c r="I105" s="304" t="s">
        <v>105</v>
      </c>
      <c r="J105" s="157" t="str">
        <f t="shared" si="2"/>
        <v>CobaltSherritt</v>
      </c>
      <c r="K105" s="157" t="str">
        <f t="shared" si="3"/>
        <v>CobaltSherritt</v>
      </c>
    </row>
    <row r="106" spans="1:11">
      <c r="A106" s="157" t="s">
        <v>44</v>
      </c>
      <c r="B106" s="157" t="s">
        <v>285</v>
      </c>
      <c r="C106" s="157" t="s">
        <v>285</v>
      </c>
      <c r="D106" s="304" t="s">
        <v>67</v>
      </c>
      <c r="E106" s="304" t="s">
        <v>286</v>
      </c>
      <c r="F106" s="158" t="s">
        <v>12</v>
      </c>
      <c r="G106" s="304"/>
      <c r="H106" s="304" t="s">
        <v>69</v>
      </c>
      <c r="I106" s="304" t="s">
        <v>70</v>
      </c>
      <c r="J106" s="157" t="str">
        <f t="shared" si="2"/>
        <v>CobaltSOCIETE MINIERE DU KATANGA (SOMIKA SARL)</v>
      </c>
      <c r="K106" s="157" t="str">
        <f t="shared" si="3"/>
        <v>CobaltSOCIETE MINIERE DU KATANGA (SOMIKA SARL)</v>
      </c>
    </row>
    <row r="107" spans="1:11">
      <c r="A107" s="157" t="s">
        <v>44</v>
      </c>
      <c r="B107" s="157" t="s">
        <v>287</v>
      </c>
      <c r="C107" s="157" t="s">
        <v>287</v>
      </c>
      <c r="D107" s="304" t="s">
        <v>67</v>
      </c>
      <c r="E107" s="304" t="s">
        <v>288</v>
      </c>
      <c r="F107" s="158" t="s">
        <v>12</v>
      </c>
      <c r="G107" s="304"/>
      <c r="H107" s="304" t="s">
        <v>69</v>
      </c>
      <c r="I107" s="304"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4" t="s">
        <v>67</v>
      </c>
      <c r="E108" s="304" t="s">
        <v>12562</v>
      </c>
      <c r="F108" s="158" t="s">
        <v>12</v>
      </c>
      <c r="G108" s="304"/>
      <c r="H108" s="304" t="s">
        <v>69</v>
      </c>
      <c r="I108" s="304"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4" t="s">
        <v>143</v>
      </c>
      <c r="E109" s="304" t="s">
        <v>257</v>
      </c>
      <c r="F109" s="158" t="s">
        <v>12</v>
      </c>
      <c r="G109" s="304"/>
      <c r="H109" s="304" t="s">
        <v>258</v>
      </c>
      <c r="I109" s="304" t="s">
        <v>259</v>
      </c>
      <c r="J109" s="157" t="str">
        <f t="shared" si="2"/>
        <v>CobaltSumitomo Metal Mining</v>
      </c>
      <c r="K109" s="157" t="str">
        <f t="shared" si="3"/>
        <v>CobaltSumitomo Metal Mining</v>
      </c>
    </row>
    <row r="110" spans="1:11">
      <c r="A110" s="157" t="s">
        <v>44</v>
      </c>
      <c r="B110" s="157" t="s">
        <v>289</v>
      </c>
      <c r="C110" s="157" t="s">
        <v>290</v>
      </c>
      <c r="D110" s="304" t="s">
        <v>88</v>
      </c>
      <c r="E110" s="304" t="s">
        <v>291</v>
      </c>
      <c r="F110" s="158" t="s">
        <v>12</v>
      </c>
      <c r="G110" s="304"/>
      <c r="H110" s="304" t="s">
        <v>292</v>
      </c>
      <c r="I110" s="304" t="s">
        <v>293</v>
      </c>
      <c r="J110" s="157" t="str">
        <f t="shared" si="2"/>
        <v>CobaltSungEel HiMetal Co., Ltd.</v>
      </c>
      <c r="K110" s="157" t="str">
        <f t="shared" si="3"/>
        <v>CobaltSungEel HiMetal Co., Ltd.</v>
      </c>
    </row>
    <row r="111" spans="1:11">
      <c r="A111" s="157" t="s">
        <v>44</v>
      </c>
      <c r="B111" s="157" t="s">
        <v>290</v>
      </c>
      <c r="C111" s="157" t="s">
        <v>290</v>
      </c>
      <c r="D111" s="304" t="s">
        <v>88</v>
      </c>
      <c r="E111" s="304" t="s">
        <v>291</v>
      </c>
      <c r="F111" s="158" t="s">
        <v>12</v>
      </c>
      <c r="G111" s="304"/>
      <c r="H111" s="304" t="s">
        <v>292</v>
      </c>
      <c r="I111" s="304" t="s">
        <v>293</v>
      </c>
      <c r="J111" s="157" t="str">
        <f t="shared" si="2"/>
        <v>CobaltSungEel HiTech Co., Ltd.</v>
      </c>
      <c r="K111" s="157" t="str">
        <f t="shared" si="3"/>
        <v>CobaltSungEel HiTech Co., Ltd.</v>
      </c>
    </row>
    <row r="112" spans="1:11">
      <c r="A112" s="157" t="s">
        <v>44</v>
      </c>
      <c r="B112" s="157" t="s">
        <v>294</v>
      </c>
      <c r="C112" s="157" t="s">
        <v>12564</v>
      </c>
      <c r="D112" s="304" t="s">
        <v>67</v>
      </c>
      <c r="E112" s="304" t="s">
        <v>296</v>
      </c>
      <c r="F112" s="158" t="s">
        <v>12</v>
      </c>
      <c r="G112" s="304"/>
      <c r="H112" s="304" t="s">
        <v>192</v>
      </c>
      <c r="I112" s="304" t="s">
        <v>193</v>
      </c>
      <c r="J112" s="157" t="str">
        <f t="shared" si="2"/>
        <v>CobaltTenke Fungrume Mining (TFM)</v>
      </c>
      <c r="K112" s="157" t="str">
        <f t="shared" si="3"/>
        <v>CobaltTenke Fungrume Mining (TFM)</v>
      </c>
    </row>
    <row r="113" spans="1:11">
      <c r="A113" s="157" t="s">
        <v>44</v>
      </c>
      <c r="B113" s="157" t="s">
        <v>295</v>
      </c>
      <c r="C113" s="157" t="s">
        <v>12564</v>
      </c>
      <c r="D113" s="304" t="s">
        <v>67</v>
      </c>
      <c r="E113" s="304" t="s">
        <v>296</v>
      </c>
      <c r="F113" s="158" t="s">
        <v>12</v>
      </c>
      <c r="G113" s="304"/>
      <c r="H113" s="304" t="s">
        <v>192</v>
      </c>
      <c r="I113" s="304" t="s">
        <v>193</v>
      </c>
      <c r="J113" s="157" t="str">
        <f t="shared" si="2"/>
        <v>CobaltTenke Fungurume</v>
      </c>
      <c r="K113" s="157" t="str">
        <f t="shared" si="3"/>
        <v>CobaltTenke Fungurume</v>
      </c>
    </row>
    <row r="114" spans="1:11">
      <c r="A114" s="157" t="s">
        <v>44</v>
      </c>
      <c r="B114" s="157" t="s">
        <v>12564</v>
      </c>
      <c r="C114" s="157" t="s">
        <v>12564</v>
      </c>
      <c r="D114" s="304" t="s">
        <v>67</v>
      </c>
      <c r="E114" s="304" t="s">
        <v>296</v>
      </c>
      <c r="F114" s="158" t="s">
        <v>12</v>
      </c>
      <c r="G114" s="304"/>
      <c r="H114" s="304" t="s">
        <v>192</v>
      </c>
      <c r="I114" s="304" t="s">
        <v>193</v>
      </c>
      <c r="J114" s="157" t="str">
        <f t="shared" si="2"/>
        <v>CobaltTenke Fungurume Mining SA</v>
      </c>
      <c r="K114" s="157" t="str">
        <f t="shared" si="3"/>
        <v>CobaltTenke Fungurume Mining SA</v>
      </c>
    </row>
    <row r="115" spans="1:11">
      <c r="A115" s="157" t="s">
        <v>44</v>
      </c>
      <c r="B115" s="157" t="s">
        <v>297</v>
      </c>
      <c r="C115" s="157" t="s">
        <v>93</v>
      </c>
      <c r="D115" s="304" t="s">
        <v>94</v>
      </c>
      <c r="E115" s="304" t="s">
        <v>95</v>
      </c>
      <c r="F115" s="158" t="s">
        <v>12</v>
      </c>
      <c r="G115" s="304"/>
      <c r="H115" s="304" t="s">
        <v>96</v>
      </c>
      <c r="I115" s="304" t="s">
        <v>96</v>
      </c>
      <c r="J115" s="157" t="str">
        <f t="shared" si="2"/>
        <v>CobaltThe Ambatovy</v>
      </c>
      <c r="K115" s="157" t="str">
        <f t="shared" si="3"/>
        <v>CobaltThe Ambatovy</v>
      </c>
    </row>
    <row r="116" spans="1:11">
      <c r="A116" s="157" t="s">
        <v>44</v>
      </c>
      <c r="B116" s="157" t="s">
        <v>207</v>
      </c>
      <c r="C116" s="157" t="s">
        <v>207</v>
      </c>
      <c r="D116" s="304" t="s">
        <v>72</v>
      </c>
      <c r="E116" s="304" t="s">
        <v>208</v>
      </c>
      <c r="F116" s="158" t="s">
        <v>12</v>
      </c>
      <c r="G116" s="304"/>
      <c r="H116" s="304" t="s">
        <v>209</v>
      </c>
      <c r="I116" s="304"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4" t="s">
        <v>108</v>
      </c>
      <c r="E117" s="304" t="s">
        <v>109</v>
      </c>
      <c r="F117" s="158" t="s">
        <v>12</v>
      </c>
      <c r="G117" s="304"/>
      <c r="H117" s="304" t="s">
        <v>110</v>
      </c>
      <c r="I117" s="304" t="s">
        <v>111</v>
      </c>
      <c r="J117" s="157" t="str">
        <f t="shared" si="2"/>
        <v>CobaltUmicore Finland Oy</v>
      </c>
      <c r="K117" s="157" t="str">
        <f t="shared" si="3"/>
        <v>CobaltUmicore Finland Oy</v>
      </c>
    </row>
    <row r="118" spans="1:11">
      <c r="A118" s="157" t="s">
        <v>44</v>
      </c>
      <c r="B118" s="157" t="s">
        <v>298</v>
      </c>
      <c r="C118" s="157" t="s">
        <v>298</v>
      </c>
      <c r="D118" s="304" t="s">
        <v>299</v>
      </c>
      <c r="E118" s="304" t="s">
        <v>300</v>
      </c>
      <c r="F118" s="158" t="s">
        <v>12</v>
      </c>
      <c r="G118" s="304"/>
      <c r="H118" s="304" t="s">
        <v>301</v>
      </c>
      <c r="I118" s="304" t="s">
        <v>302</v>
      </c>
      <c r="J118" s="157" t="str">
        <f t="shared" si="2"/>
        <v>CobaltUmicore Olen</v>
      </c>
      <c r="K118" s="157" t="str">
        <f t="shared" si="3"/>
        <v>CobaltUmicore Olen</v>
      </c>
    </row>
    <row r="119" spans="1:11">
      <c r="A119" s="157" t="s">
        <v>44</v>
      </c>
      <c r="B119" s="157" t="s">
        <v>303</v>
      </c>
      <c r="C119" s="157" t="s">
        <v>303</v>
      </c>
      <c r="D119" s="304" t="s">
        <v>102</v>
      </c>
      <c r="E119" s="304" t="s">
        <v>304</v>
      </c>
      <c r="F119" s="158" t="s">
        <v>12</v>
      </c>
      <c r="G119" s="304"/>
      <c r="H119" s="304" t="s">
        <v>305</v>
      </c>
      <c r="I119" s="304"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4" t="s">
        <v>1951</v>
      </c>
      <c r="E120" s="304" t="s">
        <v>309</v>
      </c>
      <c r="F120" s="158" t="s">
        <v>12</v>
      </c>
      <c r="G120" s="304"/>
      <c r="H120" s="304" t="s">
        <v>12565</v>
      </c>
      <c r="I120" s="304" t="s">
        <v>4957</v>
      </c>
      <c r="J120" s="157" t="str">
        <f t="shared" si="2"/>
        <v>CobaltVale New Caledonia</v>
      </c>
      <c r="K120" s="157" t="str">
        <f t="shared" si="3"/>
        <v>CobaltVale New Caledonia</v>
      </c>
    </row>
    <row r="121" spans="1:11">
      <c r="A121" s="157" t="s">
        <v>44</v>
      </c>
      <c r="B121" s="157" t="s">
        <v>12784</v>
      </c>
      <c r="C121" s="157" t="s">
        <v>307</v>
      </c>
      <c r="D121" s="304" t="s">
        <v>1951</v>
      </c>
      <c r="E121" s="304" t="s">
        <v>309</v>
      </c>
      <c r="F121" s="158" t="s">
        <v>12</v>
      </c>
      <c r="G121" s="304"/>
      <c r="H121" s="304" t="s">
        <v>12565</v>
      </c>
      <c r="I121" s="304" t="s">
        <v>4957</v>
      </c>
      <c r="J121" s="157" t="str">
        <f t="shared" si="2"/>
        <v>CobaltVale Nouvelle-Caledonie S.A.S</v>
      </c>
      <c r="K121" s="157" t="str">
        <f t="shared" si="3"/>
        <v>CobaltVale Nouvelle-Caledonie S.A.S</v>
      </c>
    </row>
    <row r="122" spans="1:11">
      <c r="A122" s="157" t="s">
        <v>44</v>
      </c>
      <c r="B122" s="157" t="s">
        <v>12567</v>
      </c>
      <c r="C122" s="157" t="s">
        <v>12567</v>
      </c>
      <c r="D122" s="304" t="s">
        <v>72</v>
      </c>
      <c r="E122" s="304" t="s">
        <v>12566</v>
      </c>
      <c r="F122" s="158" t="s">
        <v>12</v>
      </c>
      <c r="G122" s="304"/>
      <c r="H122" s="304" t="s">
        <v>12569</v>
      </c>
      <c r="I122" s="304" t="s">
        <v>132</v>
      </c>
      <c r="J122" s="157" t="str">
        <f t="shared" si="2"/>
        <v>CobaltVital Materials Plant</v>
      </c>
      <c r="K122" s="157" t="str">
        <f t="shared" si="3"/>
        <v>CobaltVital Materials Plant</v>
      </c>
    </row>
    <row r="123" spans="1:11">
      <c r="A123" s="157" t="s">
        <v>44</v>
      </c>
      <c r="B123" s="157" t="s">
        <v>12568</v>
      </c>
      <c r="C123" s="157" t="s">
        <v>12568</v>
      </c>
      <c r="D123" s="304" t="s">
        <v>72</v>
      </c>
      <c r="E123" s="304" t="s">
        <v>310</v>
      </c>
      <c r="F123" s="158" t="s">
        <v>12</v>
      </c>
      <c r="G123" s="304"/>
      <c r="H123" s="304" t="s">
        <v>12569</v>
      </c>
      <c r="I123" s="304" t="s">
        <v>132</v>
      </c>
      <c r="J123" s="157" t="str">
        <f t="shared" si="2"/>
        <v>CobaltVital Materials Workshop</v>
      </c>
      <c r="K123" s="157" t="str">
        <f t="shared" si="3"/>
        <v>CobaltVital Materials Workshop</v>
      </c>
    </row>
    <row r="124" spans="1:11">
      <c r="A124" s="157" t="s">
        <v>44</v>
      </c>
      <c r="B124" s="157" t="s">
        <v>311</v>
      </c>
      <c r="C124" s="157" t="s">
        <v>311</v>
      </c>
      <c r="D124" s="304" t="s">
        <v>72</v>
      </c>
      <c r="E124" s="304" t="s">
        <v>312</v>
      </c>
      <c r="F124" s="158" t="s">
        <v>12</v>
      </c>
      <c r="G124" s="304"/>
      <c r="H124" s="304" t="s">
        <v>99</v>
      </c>
      <c r="I124" s="304" t="s">
        <v>100</v>
      </c>
      <c r="J124" s="157" t="str">
        <f t="shared" si="2"/>
        <v>CobaltW&amp;Q Metal Products Co., Limited</v>
      </c>
      <c r="K124" s="157" t="str">
        <f t="shared" si="3"/>
        <v>CobaltW&amp;Q Metal Products Co., Limited</v>
      </c>
    </row>
    <row r="125" spans="1:11">
      <c r="A125" s="157" t="s">
        <v>44</v>
      </c>
      <c r="B125" s="157" t="s">
        <v>313</v>
      </c>
      <c r="C125" s="157" t="s">
        <v>313</v>
      </c>
      <c r="D125" s="304" t="s">
        <v>72</v>
      </c>
      <c r="E125" s="304" t="s">
        <v>314</v>
      </c>
      <c r="F125" s="158" t="s">
        <v>12</v>
      </c>
      <c r="G125" s="304"/>
      <c r="H125" s="304" t="s">
        <v>315</v>
      </c>
      <c r="I125" s="304"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4" t="s">
        <v>72</v>
      </c>
      <c r="E126" s="304" t="s">
        <v>174</v>
      </c>
      <c r="F126" s="158" t="s">
        <v>12</v>
      </c>
      <c r="G126" s="304"/>
      <c r="H126" s="304" t="s">
        <v>175</v>
      </c>
      <c r="I126" s="304" t="s">
        <v>123</v>
      </c>
      <c r="J126" s="157" t="str">
        <f t="shared" si="2"/>
        <v>CobaltXiongfeng</v>
      </c>
      <c r="K126" s="157" t="str">
        <f t="shared" si="3"/>
        <v>CobaltXiongfeng</v>
      </c>
    </row>
    <row r="127" spans="1:11">
      <c r="A127" s="157" t="s">
        <v>44</v>
      </c>
      <c r="B127" s="157" t="s">
        <v>317</v>
      </c>
      <c r="C127" s="157" t="s">
        <v>317</v>
      </c>
      <c r="D127" s="304" t="s">
        <v>72</v>
      </c>
      <c r="E127" s="304" t="s">
        <v>318</v>
      </c>
      <c r="F127" s="158" t="s">
        <v>12</v>
      </c>
      <c r="G127" s="304"/>
      <c r="H127" s="304" t="s">
        <v>319</v>
      </c>
      <c r="I127" s="304" t="s">
        <v>320</v>
      </c>
      <c r="J127" s="157" t="str">
        <f t="shared" si="2"/>
        <v>CobaltXTC New Energy Materials (Xiamen) LTD.</v>
      </c>
      <c r="K127" s="157" t="str">
        <f t="shared" si="3"/>
        <v>CobaltXTC New Energy Materials (Xiamen) LTD.</v>
      </c>
    </row>
    <row r="128" spans="1:11">
      <c r="A128" s="157" t="s">
        <v>44</v>
      </c>
      <c r="B128" s="157" t="s">
        <v>12570</v>
      </c>
      <c r="C128" s="157" t="s">
        <v>12570</v>
      </c>
      <c r="D128" s="304" t="s">
        <v>72</v>
      </c>
      <c r="E128" s="304" t="s">
        <v>326</v>
      </c>
      <c r="F128" s="158" t="s">
        <v>12</v>
      </c>
      <c r="G128" s="304"/>
      <c r="H128" s="304" t="s">
        <v>217</v>
      </c>
      <c r="I128" s="304"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4" t="s">
        <v>72</v>
      </c>
      <c r="E129" s="304" t="s">
        <v>323</v>
      </c>
      <c r="F129" s="158" t="s">
        <v>12</v>
      </c>
      <c r="G129" s="304"/>
      <c r="H129" s="304" t="s">
        <v>324</v>
      </c>
      <c r="I129" s="304" t="s">
        <v>218</v>
      </c>
      <c r="J129" s="157" t="str">
        <f t="shared" si="2"/>
        <v>CobaltZhejiang Huayou Cobalt Co., Ltd.</v>
      </c>
      <c r="K129" s="157" t="str">
        <f t="shared" si="3"/>
        <v>CobaltZhejiang Huayou Cobalt Co., Ltd.</v>
      </c>
    </row>
    <row r="130" spans="1:11">
      <c r="A130" s="157" t="s">
        <v>44</v>
      </c>
      <c r="B130" s="157" t="s">
        <v>322</v>
      </c>
      <c r="C130" s="157" t="s">
        <v>322</v>
      </c>
      <c r="D130" s="304" t="s">
        <v>72</v>
      </c>
      <c r="E130" s="304" t="s">
        <v>323</v>
      </c>
      <c r="F130" s="158" t="s">
        <v>12</v>
      </c>
      <c r="G130" s="304"/>
      <c r="H130" s="304" t="s">
        <v>324</v>
      </c>
      <c r="I130" s="304"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4" t="s">
        <v>72</v>
      </c>
      <c r="E131" s="304" t="s">
        <v>253</v>
      </c>
      <c r="F131" s="158" t="s">
        <v>12</v>
      </c>
      <c r="G131" s="304"/>
      <c r="H131" s="304" t="s">
        <v>217</v>
      </c>
      <c r="I131" s="304"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4" t="s">
        <v>72</v>
      </c>
      <c r="E132" s="304" t="s">
        <v>12571</v>
      </c>
      <c r="F132" s="158" t="s">
        <v>12</v>
      </c>
      <c r="G132" s="304"/>
      <c r="H132" s="304" t="s">
        <v>12573</v>
      </c>
      <c r="I132" s="304"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4" t="s">
        <v>72</v>
      </c>
      <c r="E133" s="304" t="s">
        <v>326</v>
      </c>
      <c r="F133" s="158" t="s">
        <v>12</v>
      </c>
      <c r="G133" s="304"/>
      <c r="H133" s="304" t="s">
        <v>217</v>
      </c>
      <c r="I133" s="304"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4" t="s">
        <v>72</v>
      </c>
      <c r="E134" s="304" t="s">
        <v>328</v>
      </c>
      <c r="F134" s="158" t="s">
        <v>12</v>
      </c>
      <c r="G134" s="304"/>
      <c r="H134" s="304" t="s">
        <v>329</v>
      </c>
      <c r="I134" s="304"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4"/>
      <c r="E135" s="304"/>
      <c r="G135" s="304"/>
      <c r="H135" s="304"/>
      <c r="I135" s="304"/>
      <c r="J135" s="157" t="str">
        <f t="shared" si="4"/>
        <v>CobaltSmelter not listed</v>
      </c>
      <c r="K135" s="157" t="str">
        <f>A135&amp;B135</f>
        <v>CobaltSmelter not listed</v>
      </c>
    </row>
    <row r="136" spans="1:11">
      <c r="A136" s="157" t="s">
        <v>44</v>
      </c>
      <c r="B136" s="157" t="s">
        <v>49</v>
      </c>
      <c r="C136" s="157" t="s">
        <v>27</v>
      </c>
      <c r="D136" s="304"/>
      <c r="E136" s="304"/>
      <c r="G136" s="304"/>
      <c r="H136" s="304"/>
      <c r="I136" s="304"/>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4" t="s">
        <v>334</v>
      </c>
      <c r="I137" s="304"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4" t="s">
        <v>339</v>
      </c>
      <c r="I138" s="304"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4" t="s">
        <v>12576</v>
      </c>
      <c r="I139" s="304"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4" t="s">
        <v>342</v>
      </c>
      <c r="I140" s="304"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4" t="s">
        <v>345</v>
      </c>
      <c r="I141" s="304"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4" t="s">
        <v>12579</v>
      </c>
      <c r="I142" s="304"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4" t="s">
        <v>12582</v>
      </c>
      <c r="I143" s="304"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4" t="s">
        <v>349</v>
      </c>
      <c r="I144" s="304"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4" t="s">
        <v>353</v>
      </c>
      <c r="I145" s="304"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4" t="s">
        <v>357</v>
      </c>
      <c r="I146" s="304"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4" t="s">
        <v>342</v>
      </c>
      <c r="I147" s="304"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4" t="s">
        <v>12585</v>
      </c>
      <c r="I148" s="304"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4" t="s">
        <v>12588</v>
      </c>
      <c r="I149" s="304"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4" t="s">
        <v>342</v>
      </c>
      <c r="I150" s="304"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4" t="s">
        <v>247</v>
      </c>
      <c r="I151" s="304"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4" t="s">
        <v>342</v>
      </c>
      <c r="I152" s="304"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4" t="s">
        <v>370</v>
      </c>
      <c r="I153" s="304"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4" t="s">
        <v>12591</v>
      </c>
      <c r="I154" s="304"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4" t="s">
        <v>12787</v>
      </c>
      <c r="I155" s="304"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4" t="s">
        <v>12787</v>
      </c>
      <c r="I156" s="304"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4" t="s">
        <v>376</v>
      </c>
      <c r="I157" s="304"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4" t="s">
        <v>376</v>
      </c>
      <c r="I158" s="304"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4" t="s">
        <v>376</v>
      </c>
      <c r="I159" s="304"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4" t="s">
        <v>381</v>
      </c>
      <c r="I160" s="304"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4" t="s">
        <v>12596</v>
      </c>
      <c r="I161" s="304"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4" t="s">
        <v>12597</v>
      </c>
      <c r="I162" s="304"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baseColWidth="10" defaultColWidth="8.7265625" defaultRowHeight="14.4"/>
  <cols>
    <col min="1" max="1" width="14.7265625" style="127" customWidth="1"/>
    <col min="2" max="2" width="14" style="127" customWidth="1"/>
    <col min="3" max="3" width="6.08984375" style="127" customWidth="1"/>
    <col min="4" max="4" width="50.90625" style="127" customWidth="1"/>
    <col min="5" max="5" width="45.90625" style="243" customWidth="1"/>
    <col min="6" max="6" width="61.6328125" style="244" customWidth="1"/>
    <col min="7" max="7" width="61.6328125" style="127" customWidth="1"/>
    <col min="8" max="8" width="65.6328125" style="144" customWidth="1"/>
    <col min="9" max="16384" width="8.7265625" style="189"/>
  </cols>
  <sheetData>
    <row r="1" spans="1:8">
      <c r="B1" s="127" t="s">
        <v>383</v>
      </c>
      <c r="C1" s="127" t="s">
        <v>384</v>
      </c>
      <c r="D1" s="127" t="s">
        <v>18</v>
      </c>
      <c r="E1" s="243" t="s">
        <v>385</v>
      </c>
      <c r="F1" s="244" t="s">
        <v>386</v>
      </c>
      <c r="G1" s="127" t="s">
        <v>387</v>
      </c>
      <c r="H1" s="295" t="s">
        <v>388</v>
      </c>
    </row>
    <row r="2" spans="1:8" ht="28.2">
      <c r="A2" s="127" t="str">
        <f>B2&amp;C2</f>
        <v>InstructionsA1</v>
      </c>
      <c r="B2" s="127" t="s">
        <v>389</v>
      </c>
      <c r="C2" s="127" t="s">
        <v>390</v>
      </c>
      <c r="D2" s="127" t="s">
        <v>391</v>
      </c>
      <c r="E2" s="243" t="s">
        <v>392</v>
      </c>
      <c r="F2" s="244" t="s">
        <v>393</v>
      </c>
      <c r="G2" s="127" t="s">
        <v>391</v>
      </c>
      <c r="H2" s="295" t="s">
        <v>391</v>
      </c>
    </row>
    <row r="3" spans="1:8">
      <c r="A3" s="127" t="str">
        <f t="shared" ref="A3:A69" si="0">B3&amp;C3</f>
        <v>InstructionsA2</v>
      </c>
      <c r="B3" s="127" t="s">
        <v>389</v>
      </c>
      <c r="C3" s="127" t="s">
        <v>394</v>
      </c>
      <c r="D3" s="127" t="s">
        <v>395</v>
      </c>
      <c r="E3" s="243" t="s">
        <v>396</v>
      </c>
      <c r="F3" s="244" t="s">
        <v>397</v>
      </c>
      <c r="G3" s="127" t="s">
        <v>398</v>
      </c>
      <c r="H3" s="295" t="s">
        <v>395</v>
      </c>
    </row>
    <row r="4" spans="1:8" ht="221.25" customHeight="1">
      <c r="A4" s="127" t="str">
        <f t="shared" si="0"/>
        <v>InstructionsA3</v>
      </c>
      <c r="B4" s="127" t="s">
        <v>389</v>
      </c>
      <c r="C4" s="127" t="s">
        <v>399</v>
      </c>
      <c r="D4" s="127" t="s">
        <v>400</v>
      </c>
      <c r="E4" s="243" t="s">
        <v>401</v>
      </c>
      <c r="F4" s="244" t="s">
        <v>402</v>
      </c>
      <c r="G4" s="245" t="s">
        <v>403</v>
      </c>
      <c r="H4" s="296" t="s">
        <v>404</v>
      </c>
    </row>
    <row r="5" spans="1:8" ht="41.4">
      <c r="A5" s="127" t="str">
        <f t="shared" si="0"/>
        <v>InstructionsA5</v>
      </c>
      <c r="B5" s="127" t="s">
        <v>389</v>
      </c>
      <c r="C5" s="127" t="s">
        <v>405</v>
      </c>
      <c r="D5" s="127" t="s">
        <v>406</v>
      </c>
      <c r="E5" s="243" t="s">
        <v>407</v>
      </c>
      <c r="F5" s="244" t="s">
        <v>408</v>
      </c>
      <c r="G5" s="127" t="s">
        <v>409</v>
      </c>
      <c r="H5" s="295" t="s">
        <v>410</v>
      </c>
    </row>
    <row r="6" spans="1:8">
      <c r="A6" s="127" t="str">
        <f t="shared" si="0"/>
        <v>InstructionsA6</v>
      </c>
      <c r="B6" s="127" t="s">
        <v>389</v>
      </c>
      <c r="C6" s="127" t="s">
        <v>411</v>
      </c>
      <c r="D6" s="127" t="s">
        <v>412</v>
      </c>
      <c r="E6" s="243" t="s">
        <v>413</v>
      </c>
      <c r="F6" s="244" t="s">
        <v>414</v>
      </c>
      <c r="G6" s="127" t="s">
        <v>415</v>
      </c>
      <c r="H6" s="297" t="s">
        <v>416</v>
      </c>
    </row>
    <row r="7" spans="1:8" ht="86.25" customHeight="1">
      <c r="A7" s="127" t="str">
        <f t="shared" si="0"/>
        <v>InstructionsA7</v>
      </c>
      <c r="B7" s="127" t="s">
        <v>389</v>
      </c>
      <c r="C7" s="127" t="s">
        <v>417</v>
      </c>
      <c r="D7" s="127" t="s">
        <v>418</v>
      </c>
      <c r="E7" s="243" t="s">
        <v>419</v>
      </c>
      <c r="F7" s="244" t="s">
        <v>420</v>
      </c>
      <c r="G7" s="127" t="s">
        <v>421</v>
      </c>
      <c r="H7" s="295" t="s">
        <v>422</v>
      </c>
    </row>
    <row r="8" spans="1:8" ht="409.6">
      <c r="A8" s="127" t="str">
        <f t="shared" si="0"/>
        <v>InstructionsA8</v>
      </c>
      <c r="B8" s="127" t="s">
        <v>389</v>
      </c>
      <c r="C8" s="127" t="s">
        <v>423</v>
      </c>
      <c r="D8" s="127" t="s">
        <v>424</v>
      </c>
      <c r="E8" s="243" t="s">
        <v>425</v>
      </c>
      <c r="F8" s="244" t="s">
        <v>426</v>
      </c>
      <c r="G8" s="127" t="s">
        <v>427</v>
      </c>
      <c r="H8" s="295" t="s">
        <v>428</v>
      </c>
    </row>
    <row r="9" spans="1:8" ht="41.4">
      <c r="A9" s="127" t="str">
        <f t="shared" si="0"/>
        <v>InstructionsA9</v>
      </c>
      <c r="B9" s="127" t="s">
        <v>389</v>
      </c>
      <c r="C9" s="127" t="s">
        <v>429</v>
      </c>
      <c r="D9" s="127" t="s">
        <v>430</v>
      </c>
      <c r="E9" s="243" t="s">
        <v>431</v>
      </c>
      <c r="F9" s="244" t="s">
        <v>432</v>
      </c>
      <c r="G9" s="127" t="s">
        <v>433</v>
      </c>
      <c r="H9" s="295" t="s">
        <v>434</v>
      </c>
    </row>
    <row r="10" spans="1:8" ht="28.8">
      <c r="A10" s="127" t="str">
        <f>B10&amp;C10</f>
        <v>InstructionsA10</v>
      </c>
      <c r="B10" s="127" t="s">
        <v>389</v>
      </c>
      <c r="C10" s="127" t="s">
        <v>435</v>
      </c>
      <c r="D10" s="127" t="s">
        <v>436</v>
      </c>
      <c r="E10" s="243" t="s">
        <v>437</v>
      </c>
      <c r="F10" s="244" t="s">
        <v>438</v>
      </c>
      <c r="G10" s="127" t="s">
        <v>439</v>
      </c>
      <c r="H10" s="295" t="s">
        <v>440</v>
      </c>
    </row>
    <row r="11" spans="1:8" ht="43.2">
      <c r="A11" s="127" t="str">
        <f t="shared" si="0"/>
        <v>InstructionsA11</v>
      </c>
      <c r="B11" s="127" t="s">
        <v>389</v>
      </c>
      <c r="C11" s="127" t="s">
        <v>441</v>
      </c>
      <c r="D11" s="127" t="s">
        <v>442</v>
      </c>
      <c r="E11" s="221" t="s">
        <v>443</v>
      </c>
      <c r="F11" s="246" t="s">
        <v>444</v>
      </c>
      <c r="G11" s="127" t="s">
        <v>445</v>
      </c>
      <c r="H11" s="295" t="s">
        <v>446</v>
      </c>
    </row>
    <row r="12" spans="1:8" ht="41.4">
      <c r="A12" s="127" t="str">
        <f t="shared" si="0"/>
        <v>InstructionsA12</v>
      </c>
      <c r="B12" s="127" t="s">
        <v>389</v>
      </c>
      <c r="C12" s="127" t="s">
        <v>447</v>
      </c>
      <c r="D12" s="127" t="s">
        <v>448</v>
      </c>
      <c r="E12" s="243" t="s">
        <v>449</v>
      </c>
      <c r="F12" s="244" t="s">
        <v>450</v>
      </c>
      <c r="G12" s="127" t="s">
        <v>451</v>
      </c>
      <c r="H12" s="295" t="s">
        <v>452</v>
      </c>
    </row>
    <row r="13" spans="1:8" ht="57.6">
      <c r="A13" s="127" t="str">
        <f t="shared" si="0"/>
        <v>InstructionsA13</v>
      </c>
      <c r="B13" s="127" t="s">
        <v>389</v>
      </c>
      <c r="C13" s="127" t="s">
        <v>453</v>
      </c>
      <c r="D13" s="127" t="s">
        <v>454</v>
      </c>
      <c r="E13" s="221" t="s">
        <v>455</v>
      </c>
      <c r="F13" s="246" t="s">
        <v>456</v>
      </c>
      <c r="G13" s="127" t="s">
        <v>457</v>
      </c>
      <c r="H13" s="295" t="s">
        <v>458</v>
      </c>
    </row>
    <row r="14" spans="1:8" ht="31.5" customHeight="1">
      <c r="A14" s="127" t="str">
        <f t="shared" si="0"/>
        <v>InstructionsA14</v>
      </c>
      <c r="B14" s="127" t="s">
        <v>389</v>
      </c>
      <c r="C14" s="127" t="s">
        <v>459</v>
      </c>
      <c r="D14" s="127" t="s">
        <v>460</v>
      </c>
      <c r="E14" s="243" t="s">
        <v>461</v>
      </c>
      <c r="F14" s="244" t="s">
        <v>462</v>
      </c>
      <c r="G14" s="127" t="s">
        <v>463</v>
      </c>
      <c r="H14" s="295" t="s">
        <v>464</v>
      </c>
    </row>
    <row r="15" spans="1:8" ht="82.8">
      <c r="A15" s="127" t="str">
        <f t="shared" si="0"/>
        <v>InstructionsA15</v>
      </c>
      <c r="B15" s="127" t="s">
        <v>389</v>
      </c>
      <c r="C15" s="127" t="s">
        <v>465</v>
      </c>
      <c r="D15" s="127" t="s">
        <v>466</v>
      </c>
      <c r="E15" s="243" t="s">
        <v>467</v>
      </c>
      <c r="F15" s="244" t="s">
        <v>468</v>
      </c>
      <c r="G15" s="127" t="s">
        <v>469</v>
      </c>
      <c r="H15" s="295" t="s">
        <v>470</v>
      </c>
    </row>
    <row r="16" spans="1:8" ht="27.6">
      <c r="A16" s="127" t="str">
        <f t="shared" si="0"/>
        <v>InstructionsA16</v>
      </c>
      <c r="B16" s="127" t="s">
        <v>389</v>
      </c>
      <c r="C16" s="127" t="s">
        <v>471</v>
      </c>
      <c r="D16" s="127" t="s">
        <v>472</v>
      </c>
      <c r="E16" s="221" t="s">
        <v>473</v>
      </c>
      <c r="F16" s="246" t="s">
        <v>474</v>
      </c>
      <c r="G16" s="127" t="s">
        <v>475</v>
      </c>
      <c r="H16" s="295" t="s">
        <v>476</v>
      </c>
    </row>
    <row r="17" spans="1:8" ht="55.2">
      <c r="A17" s="127" t="str">
        <f t="shared" si="0"/>
        <v>InstructionsA17</v>
      </c>
      <c r="B17" s="127" t="s">
        <v>389</v>
      </c>
      <c r="C17" s="127" t="s">
        <v>477</v>
      </c>
      <c r="D17" s="127" t="s">
        <v>478</v>
      </c>
      <c r="E17" s="243" t="s">
        <v>479</v>
      </c>
      <c r="F17" s="244" t="s">
        <v>480</v>
      </c>
      <c r="G17" s="127" t="s">
        <v>481</v>
      </c>
      <c r="H17" s="295" t="s">
        <v>482</v>
      </c>
    </row>
    <row r="18" spans="1:8" ht="27.6">
      <c r="A18" s="127" t="str">
        <f>B18&amp;C18</f>
        <v>InstructionsA18</v>
      </c>
      <c r="B18" s="127" t="s">
        <v>389</v>
      </c>
      <c r="C18" s="127" t="s">
        <v>483</v>
      </c>
      <c r="D18" s="127" t="s">
        <v>484</v>
      </c>
      <c r="E18" s="127" t="s">
        <v>485</v>
      </c>
      <c r="F18" s="246" t="s">
        <v>486</v>
      </c>
      <c r="G18" s="127" t="s">
        <v>487</v>
      </c>
      <c r="H18" s="295" t="s">
        <v>488</v>
      </c>
    </row>
    <row r="19" spans="1:8" ht="34.799999999999997">
      <c r="A19" s="127" t="str">
        <f t="shared" si="0"/>
        <v>InstructionsA19</v>
      </c>
      <c r="B19" s="127" t="s">
        <v>389</v>
      </c>
      <c r="C19" s="127" t="s">
        <v>489</v>
      </c>
      <c r="D19" s="127" t="s">
        <v>490</v>
      </c>
      <c r="E19" s="243" t="s">
        <v>491</v>
      </c>
      <c r="F19" s="244" t="s">
        <v>492</v>
      </c>
      <c r="G19" s="127" t="s">
        <v>493</v>
      </c>
      <c r="H19" s="298" t="s">
        <v>494</v>
      </c>
    </row>
    <row r="20" spans="1:8" ht="28.8">
      <c r="A20" s="127" t="str">
        <f t="shared" si="0"/>
        <v>InstructionsA20</v>
      </c>
      <c r="B20" s="127" t="s">
        <v>389</v>
      </c>
      <c r="C20" s="127" t="s">
        <v>495</v>
      </c>
      <c r="D20" s="127" t="s">
        <v>496</v>
      </c>
      <c r="E20" s="243" t="s">
        <v>497</v>
      </c>
      <c r="F20" s="244" t="s">
        <v>498</v>
      </c>
      <c r="G20" s="127" t="s">
        <v>499</v>
      </c>
      <c r="H20" s="295" t="s">
        <v>500</v>
      </c>
    </row>
    <row r="21" spans="1:8" ht="54.75" customHeight="1">
      <c r="A21" s="127" t="str">
        <f t="shared" si="0"/>
        <v>InstructionsA22</v>
      </c>
      <c r="B21" s="127" t="s">
        <v>389</v>
      </c>
      <c r="C21" s="127" t="s">
        <v>501</v>
      </c>
      <c r="D21" s="127" t="s">
        <v>502</v>
      </c>
      <c r="E21" s="243" t="s">
        <v>503</v>
      </c>
      <c r="F21" s="244" t="s">
        <v>504</v>
      </c>
      <c r="G21" s="127" t="s">
        <v>505</v>
      </c>
      <c r="H21" s="298" t="s">
        <v>506</v>
      </c>
    </row>
    <row r="22" spans="1:8" ht="113.4">
      <c r="A22" s="127" t="str">
        <f t="shared" si="0"/>
        <v>InstructionsA23</v>
      </c>
      <c r="B22" s="127" t="s">
        <v>389</v>
      </c>
      <c r="C22" s="127" t="s">
        <v>507</v>
      </c>
      <c r="D22" s="127" t="s">
        <v>508</v>
      </c>
      <c r="E22" s="243" t="s">
        <v>509</v>
      </c>
      <c r="F22" s="244" t="s">
        <v>510</v>
      </c>
      <c r="G22" s="245" t="s">
        <v>511</v>
      </c>
      <c r="H22" s="298" t="s">
        <v>512</v>
      </c>
    </row>
    <row r="23" spans="1:8" ht="32.4">
      <c r="A23" s="127" t="str">
        <f>B23&amp;C23</f>
        <v>InstructionsA24</v>
      </c>
      <c r="B23" s="127" t="s">
        <v>389</v>
      </c>
      <c r="C23" s="127" t="s">
        <v>513</v>
      </c>
      <c r="D23" s="127" t="s">
        <v>514</v>
      </c>
      <c r="E23" s="243" t="s">
        <v>515</v>
      </c>
      <c r="F23" s="244" t="s">
        <v>516</v>
      </c>
      <c r="G23" s="127" t="s">
        <v>517</v>
      </c>
      <c r="H23" s="298" t="s">
        <v>518</v>
      </c>
    </row>
    <row r="24" spans="1:8" ht="82.8">
      <c r="A24" s="127" t="str">
        <f t="shared" si="0"/>
        <v>InstructionsA25</v>
      </c>
      <c r="B24" s="127" t="s">
        <v>389</v>
      </c>
      <c r="C24" s="127" t="s">
        <v>519</v>
      </c>
      <c r="D24" s="127" t="s">
        <v>520</v>
      </c>
      <c r="E24" s="243" t="s">
        <v>521</v>
      </c>
      <c r="F24" s="289" t="s">
        <v>522</v>
      </c>
      <c r="G24" s="127" t="s">
        <v>523</v>
      </c>
      <c r="H24" s="295" t="s">
        <v>524</v>
      </c>
    </row>
    <row r="25" spans="1:8" ht="220.8">
      <c r="A25" s="127" t="str">
        <f t="shared" si="0"/>
        <v>InstructionsA26</v>
      </c>
      <c r="B25" s="127" t="s">
        <v>389</v>
      </c>
      <c r="C25" s="127" t="s">
        <v>525</v>
      </c>
      <c r="D25" s="127" t="s">
        <v>526</v>
      </c>
      <c r="E25" s="247" t="s">
        <v>527</v>
      </c>
      <c r="F25" s="289" t="s">
        <v>528</v>
      </c>
      <c r="G25" s="127" t="s">
        <v>529</v>
      </c>
      <c r="H25" s="295" t="s">
        <v>530</v>
      </c>
    </row>
    <row r="26" spans="1:8" ht="28.8">
      <c r="A26" s="127" t="str">
        <f t="shared" si="0"/>
        <v>InstructionsA27</v>
      </c>
      <c r="B26" s="127" t="s">
        <v>389</v>
      </c>
      <c r="C26" s="127" t="s">
        <v>531</v>
      </c>
      <c r="D26" s="127" t="s">
        <v>532</v>
      </c>
      <c r="E26" s="243" t="s">
        <v>533</v>
      </c>
      <c r="F26" s="244" t="s">
        <v>534</v>
      </c>
      <c r="G26" s="127" t="s">
        <v>535</v>
      </c>
      <c r="H26" s="295" t="s">
        <v>536</v>
      </c>
    </row>
    <row r="27" spans="1:8" ht="358.8">
      <c r="A27" s="127" t="str">
        <f t="shared" si="0"/>
        <v>InstructionsA28</v>
      </c>
      <c r="B27" s="127" t="s">
        <v>389</v>
      </c>
      <c r="C27" s="127" t="s">
        <v>537</v>
      </c>
      <c r="D27" s="127" t="s">
        <v>538</v>
      </c>
      <c r="E27" s="247" t="s">
        <v>539</v>
      </c>
      <c r="F27" s="244" t="s">
        <v>540</v>
      </c>
      <c r="G27" s="127" t="s">
        <v>541</v>
      </c>
      <c r="H27" s="295" t="s">
        <v>542</v>
      </c>
    </row>
    <row r="28" spans="1:8" ht="348" customHeight="1">
      <c r="A28" s="127" t="str">
        <f t="shared" ref="A28:A32" si="1">B28&amp;C28</f>
        <v>InstructionsA29</v>
      </c>
      <c r="B28" s="127" t="s">
        <v>389</v>
      </c>
      <c r="C28" s="127" t="s">
        <v>543</v>
      </c>
      <c r="D28" s="127" t="s">
        <v>544</v>
      </c>
      <c r="E28" s="247" t="s">
        <v>545</v>
      </c>
      <c r="F28" s="248" t="s">
        <v>546</v>
      </c>
      <c r="G28" s="127" t="s">
        <v>547</v>
      </c>
      <c r="H28" s="295" t="s">
        <v>548</v>
      </c>
    </row>
    <row r="29" spans="1:8" ht="234.6">
      <c r="A29" s="127" t="str">
        <f t="shared" si="1"/>
        <v>InstructionsA30</v>
      </c>
      <c r="B29" s="127" t="s">
        <v>389</v>
      </c>
      <c r="C29" s="127" t="s">
        <v>549</v>
      </c>
      <c r="D29" s="127" t="s">
        <v>550</v>
      </c>
      <c r="E29" s="247" t="s">
        <v>551</v>
      </c>
      <c r="F29" s="244" t="s">
        <v>552</v>
      </c>
      <c r="G29" s="127" t="s">
        <v>553</v>
      </c>
      <c r="H29" s="295" t="s">
        <v>554</v>
      </c>
    </row>
    <row r="30" spans="1:8" ht="207">
      <c r="A30" s="127" t="str">
        <f t="shared" si="1"/>
        <v>InstructionsA31</v>
      </c>
      <c r="B30" s="127" t="s">
        <v>389</v>
      </c>
      <c r="C30" s="127" t="s">
        <v>555</v>
      </c>
      <c r="D30" s="127" t="s">
        <v>556</v>
      </c>
      <c r="E30" s="243" t="s">
        <v>557</v>
      </c>
      <c r="F30" s="248" t="s">
        <v>558</v>
      </c>
      <c r="G30" s="127" t="s">
        <v>559</v>
      </c>
      <c r="H30" s="295" t="s">
        <v>560</v>
      </c>
    </row>
    <row r="31" spans="1:8" ht="82.8">
      <c r="A31" s="127" t="str">
        <f t="shared" si="1"/>
        <v>InstructionsA32</v>
      </c>
      <c r="B31" s="127" t="s">
        <v>389</v>
      </c>
      <c r="C31" s="127" t="s">
        <v>561</v>
      </c>
      <c r="D31" s="127" t="s">
        <v>562</v>
      </c>
      <c r="E31" s="247" t="s">
        <v>563</v>
      </c>
      <c r="F31" s="248" t="s">
        <v>564</v>
      </c>
      <c r="G31" s="127" t="s">
        <v>565</v>
      </c>
      <c r="H31" s="295" t="s">
        <v>566</v>
      </c>
    </row>
    <row r="32" spans="1:8" ht="96.6">
      <c r="A32" s="127" t="str">
        <f t="shared" si="1"/>
        <v>InstructionsA33</v>
      </c>
      <c r="B32" s="127" t="s">
        <v>389</v>
      </c>
      <c r="C32" s="127" t="s">
        <v>567</v>
      </c>
      <c r="D32" s="249" t="s">
        <v>568</v>
      </c>
      <c r="E32" s="250" t="s">
        <v>569</v>
      </c>
      <c r="F32" s="251" t="s">
        <v>570</v>
      </c>
      <c r="G32" s="249" t="s">
        <v>571</v>
      </c>
      <c r="H32" s="299" t="s">
        <v>572</v>
      </c>
    </row>
    <row r="33" spans="1:8" ht="69">
      <c r="A33" s="127" t="str">
        <f t="shared" si="0"/>
        <v>InstructionsA35</v>
      </c>
      <c r="B33" s="127" t="s">
        <v>389</v>
      </c>
      <c r="C33" s="127" t="s">
        <v>573</v>
      </c>
      <c r="D33" s="127" t="s">
        <v>574</v>
      </c>
      <c r="E33" s="247" t="s">
        <v>575</v>
      </c>
      <c r="F33" s="248" t="s">
        <v>576</v>
      </c>
      <c r="G33" s="252" t="s">
        <v>577</v>
      </c>
      <c r="H33" s="295" t="s">
        <v>578</v>
      </c>
    </row>
    <row r="34" spans="1:8" ht="207">
      <c r="A34" s="127" t="str">
        <f t="shared" si="0"/>
        <v>InstructionsA36</v>
      </c>
      <c r="B34" s="127" t="s">
        <v>389</v>
      </c>
      <c r="C34" s="127" t="s">
        <v>579</v>
      </c>
      <c r="D34" s="127" t="s">
        <v>580</v>
      </c>
      <c r="E34" s="243" t="s">
        <v>581</v>
      </c>
      <c r="F34" s="244" t="s">
        <v>582</v>
      </c>
      <c r="G34" s="252" t="s">
        <v>583</v>
      </c>
      <c r="H34" s="295" t="s">
        <v>584</v>
      </c>
    </row>
    <row r="35" spans="1:8" ht="52.8">
      <c r="A35" s="127" t="str">
        <f t="shared" si="0"/>
        <v>InstructionsA37</v>
      </c>
      <c r="B35" s="127" t="s">
        <v>389</v>
      </c>
      <c r="C35" s="127" t="s">
        <v>585</v>
      </c>
      <c r="D35" s="127" t="s">
        <v>586</v>
      </c>
      <c r="E35" s="247" t="s">
        <v>587</v>
      </c>
      <c r="F35" s="289" t="s">
        <v>588</v>
      </c>
      <c r="G35" s="127" t="s">
        <v>589</v>
      </c>
      <c r="H35" s="295" t="s">
        <v>590</v>
      </c>
    </row>
    <row r="36" spans="1:8" ht="79.2">
      <c r="A36" s="127" t="str">
        <f t="shared" si="0"/>
        <v>InstructionsA38</v>
      </c>
      <c r="B36" s="127" t="s">
        <v>389</v>
      </c>
      <c r="C36" s="127" t="s">
        <v>591</v>
      </c>
      <c r="D36" s="127" t="s">
        <v>592</v>
      </c>
      <c r="E36" s="247" t="s">
        <v>593</v>
      </c>
      <c r="F36" s="289" t="s">
        <v>594</v>
      </c>
      <c r="G36" s="127" t="s">
        <v>595</v>
      </c>
      <c r="H36" s="295" t="s">
        <v>596</v>
      </c>
    </row>
    <row r="37" spans="1:8" ht="124.2">
      <c r="A37" s="127" t="str">
        <f t="shared" si="0"/>
        <v>InstructionsA39</v>
      </c>
      <c r="B37" s="127" t="s">
        <v>389</v>
      </c>
      <c r="C37" s="127" t="s">
        <v>597</v>
      </c>
      <c r="D37" s="127" t="s">
        <v>598</v>
      </c>
      <c r="E37" s="247" t="s">
        <v>599</v>
      </c>
      <c r="F37" s="290" t="s">
        <v>600</v>
      </c>
      <c r="G37" s="127" t="s">
        <v>601</v>
      </c>
      <c r="H37" s="295" t="s">
        <v>602</v>
      </c>
    </row>
    <row r="38" spans="1:8" ht="151.80000000000001">
      <c r="A38" s="127" t="str">
        <f t="shared" si="0"/>
        <v>InstructionsA40</v>
      </c>
      <c r="B38" s="127" t="s">
        <v>389</v>
      </c>
      <c r="C38" s="127" t="s">
        <v>603</v>
      </c>
      <c r="D38" s="249" t="s">
        <v>604</v>
      </c>
      <c r="E38" s="250" t="s">
        <v>605</v>
      </c>
      <c r="F38" s="291" t="s">
        <v>606</v>
      </c>
      <c r="G38" s="249" t="s">
        <v>607</v>
      </c>
      <c r="H38" s="295" t="s">
        <v>608</v>
      </c>
    </row>
    <row r="39" spans="1:8" ht="193.2">
      <c r="A39" s="127" t="str">
        <f>B39&amp;C39</f>
        <v>InstructionsA41</v>
      </c>
      <c r="B39" s="127" t="s">
        <v>389</v>
      </c>
      <c r="C39" s="127" t="s">
        <v>609</v>
      </c>
      <c r="D39" s="249" t="s">
        <v>610</v>
      </c>
      <c r="E39" s="250" t="s">
        <v>611</v>
      </c>
      <c r="F39" s="291" t="s">
        <v>612</v>
      </c>
      <c r="G39" s="253" t="s">
        <v>613</v>
      </c>
      <c r="H39" s="299" t="s">
        <v>614</v>
      </c>
    </row>
    <row r="40" spans="1:8" ht="193.2">
      <c r="A40" s="127" t="str">
        <f>B40&amp;C40</f>
        <v>InstructionsA42</v>
      </c>
      <c r="B40" s="127" t="s">
        <v>389</v>
      </c>
      <c r="C40" s="127" t="s">
        <v>615</v>
      </c>
      <c r="D40" s="127" t="s">
        <v>616</v>
      </c>
      <c r="E40" s="243" t="s">
        <v>617</v>
      </c>
      <c r="F40" s="289" t="s">
        <v>618</v>
      </c>
      <c r="G40" s="127" t="s">
        <v>619</v>
      </c>
      <c r="H40" s="295" t="s">
        <v>620</v>
      </c>
    </row>
    <row r="41" spans="1:8" ht="69">
      <c r="A41" s="127" t="str">
        <f t="shared" si="0"/>
        <v>InstructionsA43</v>
      </c>
      <c r="B41" s="127" t="s">
        <v>389</v>
      </c>
      <c r="C41" s="127" t="s">
        <v>621</v>
      </c>
      <c r="D41" s="127" t="s">
        <v>622</v>
      </c>
      <c r="E41" s="243" t="s">
        <v>623</v>
      </c>
      <c r="F41" s="289" t="s">
        <v>624</v>
      </c>
      <c r="G41" s="127" t="s">
        <v>625</v>
      </c>
      <c r="H41" s="295" t="s">
        <v>626</v>
      </c>
    </row>
    <row r="42" spans="1:8" ht="69">
      <c r="A42" s="127" t="str">
        <f t="shared" si="0"/>
        <v>InstructionsA45</v>
      </c>
      <c r="B42" s="127" t="s">
        <v>389</v>
      </c>
      <c r="C42" s="127" t="s">
        <v>627</v>
      </c>
      <c r="D42" s="127" t="s">
        <v>628</v>
      </c>
      <c r="E42" s="243" t="s">
        <v>629</v>
      </c>
      <c r="F42" s="244" t="s">
        <v>630</v>
      </c>
      <c r="G42" s="127" t="s">
        <v>631</v>
      </c>
      <c r="H42" s="295" t="s">
        <v>632</v>
      </c>
    </row>
    <row r="43" spans="1:8" ht="82.8">
      <c r="A43" s="127" t="str">
        <f t="shared" si="0"/>
        <v>InstructionsA46</v>
      </c>
      <c r="B43" s="127" t="s">
        <v>389</v>
      </c>
      <c r="C43" s="127" t="s">
        <v>633</v>
      </c>
      <c r="D43" s="127" t="s">
        <v>634</v>
      </c>
      <c r="E43" s="247" t="s">
        <v>635</v>
      </c>
      <c r="F43" s="289" t="s">
        <v>636</v>
      </c>
      <c r="G43" s="252" t="s">
        <v>637</v>
      </c>
      <c r="H43" s="295" t="s">
        <v>638</v>
      </c>
    </row>
    <row r="44" spans="1:8" ht="55.2">
      <c r="A44" s="127" t="str">
        <f t="shared" si="0"/>
        <v>InstructionsA48</v>
      </c>
      <c r="B44" s="235" t="s">
        <v>389</v>
      </c>
      <c r="C44" s="127" t="s">
        <v>639</v>
      </c>
      <c r="D44" s="235" t="s">
        <v>640</v>
      </c>
      <c r="E44" s="243" t="s">
        <v>641</v>
      </c>
      <c r="F44" s="244" t="s">
        <v>642</v>
      </c>
      <c r="G44" s="254" t="s">
        <v>643</v>
      </c>
      <c r="H44" s="295" t="s">
        <v>644</v>
      </c>
    </row>
    <row r="45" spans="1:8" ht="41.4">
      <c r="A45" s="127" t="str">
        <f>B45&amp;C45</f>
        <v>InstructionsA49</v>
      </c>
      <c r="B45" s="127" t="s">
        <v>389</v>
      </c>
      <c r="C45" s="127" t="s">
        <v>645</v>
      </c>
      <c r="D45" s="127" t="s">
        <v>646</v>
      </c>
      <c r="E45" s="243" t="s">
        <v>647</v>
      </c>
      <c r="F45" s="244" t="s">
        <v>648</v>
      </c>
      <c r="G45" s="127" t="s">
        <v>649</v>
      </c>
      <c r="H45" s="298" t="s">
        <v>650</v>
      </c>
    </row>
    <row r="46" spans="1:8" ht="110.4">
      <c r="A46" s="127" t="str">
        <f t="shared" si="0"/>
        <v>InstructionsA50</v>
      </c>
      <c r="B46" s="127" t="s">
        <v>389</v>
      </c>
      <c r="C46" s="127" t="s">
        <v>651</v>
      </c>
      <c r="D46" s="127" t="s">
        <v>652</v>
      </c>
      <c r="E46" s="292" t="s">
        <v>653</v>
      </c>
      <c r="F46" s="289" t="s">
        <v>654</v>
      </c>
      <c r="G46" s="127" t="s">
        <v>655</v>
      </c>
      <c r="H46" s="295" t="s">
        <v>656</v>
      </c>
    </row>
    <row r="47" spans="1:8" ht="57.6">
      <c r="A47" s="127" t="str">
        <f t="shared" si="0"/>
        <v>InstructionsA51</v>
      </c>
      <c r="B47" s="127" t="s">
        <v>389</v>
      </c>
      <c r="C47" s="127" t="s">
        <v>657</v>
      </c>
      <c r="D47" s="127" t="s">
        <v>658</v>
      </c>
      <c r="E47" s="243" t="s">
        <v>659</v>
      </c>
      <c r="F47" s="244" t="s">
        <v>660</v>
      </c>
      <c r="G47" s="127" t="s">
        <v>661</v>
      </c>
      <c r="H47" s="295" t="s">
        <v>662</v>
      </c>
    </row>
    <row r="48" spans="1:8" ht="69">
      <c r="A48" s="127" t="str">
        <f t="shared" si="0"/>
        <v>InstructionsA52</v>
      </c>
      <c r="B48" s="127" t="s">
        <v>389</v>
      </c>
      <c r="C48" s="127" t="s">
        <v>663</v>
      </c>
      <c r="D48" s="127" t="s">
        <v>664</v>
      </c>
      <c r="E48" s="243" t="s">
        <v>665</v>
      </c>
      <c r="F48" s="244" t="s">
        <v>666</v>
      </c>
      <c r="G48" s="255" t="s">
        <v>667</v>
      </c>
      <c r="H48" s="295" t="s">
        <v>668</v>
      </c>
    </row>
    <row r="49" spans="1:8" ht="97.2">
      <c r="A49" s="127" t="str">
        <f>B49&amp;C49</f>
        <v>InstructionsA53</v>
      </c>
      <c r="B49" s="127" t="s">
        <v>389</v>
      </c>
      <c r="C49" s="127" t="s">
        <v>669</v>
      </c>
      <c r="D49" s="127" t="s">
        <v>670</v>
      </c>
      <c r="E49" s="243" t="s">
        <v>671</v>
      </c>
      <c r="F49" s="244" t="s">
        <v>672</v>
      </c>
      <c r="G49" s="255" t="s">
        <v>673</v>
      </c>
      <c r="H49" s="298" t="s">
        <v>674</v>
      </c>
    </row>
    <row r="50" spans="1:8" ht="55.2">
      <c r="A50" s="127" t="str">
        <f>B50&amp;C50</f>
        <v>InstructionsA54</v>
      </c>
      <c r="B50" s="127" t="s">
        <v>389</v>
      </c>
      <c r="C50" s="127" t="s">
        <v>675</v>
      </c>
      <c r="D50" s="127" t="s">
        <v>676</v>
      </c>
      <c r="E50" s="243" t="s">
        <v>677</v>
      </c>
      <c r="F50" s="244" t="s">
        <v>678</v>
      </c>
      <c r="G50" s="255" t="s">
        <v>679</v>
      </c>
      <c r="H50" s="295" t="s">
        <v>680</v>
      </c>
    </row>
    <row r="51" spans="1:8" ht="28.8">
      <c r="A51" s="127" t="str">
        <f t="shared" si="0"/>
        <v>InstructionsA55</v>
      </c>
      <c r="B51" s="127" t="s">
        <v>389</v>
      </c>
      <c r="C51" s="127" t="s">
        <v>681</v>
      </c>
      <c r="D51" s="127" t="s">
        <v>682</v>
      </c>
      <c r="E51" s="243" t="s">
        <v>683</v>
      </c>
      <c r="F51" s="244" t="s">
        <v>684</v>
      </c>
      <c r="G51" s="255" t="s">
        <v>685</v>
      </c>
      <c r="H51" s="295" t="s">
        <v>686</v>
      </c>
    </row>
    <row r="52" spans="1:8" ht="27.6">
      <c r="A52" s="127" t="str">
        <f t="shared" si="0"/>
        <v>InstructionsA56</v>
      </c>
      <c r="B52" s="127" t="s">
        <v>389</v>
      </c>
      <c r="C52" s="127" t="s">
        <v>687</v>
      </c>
      <c r="D52" s="127" t="s">
        <v>688</v>
      </c>
      <c r="E52" s="243" t="s">
        <v>689</v>
      </c>
      <c r="F52" s="244" t="s">
        <v>690</v>
      </c>
      <c r="G52" s="127" t="s">
        <v>691</v>
      </c>
      <c r="H52" s="295" t="s">
        <v>692</v>
      </c>
    </row>
    <row r="53" spans="1:8" ht="41.4">
      <c r="A53" s="127" t="str">
        <f t="shared" si="0"/>
        <v>InstructionsA57</v>
      </c>
      <c r="B53" s="127" t="s">
        <v>389</v>
      </c>
      <c r="C53" s="127" t="s">
        <v>693</v>
      </c>
      <c r="D53" s="127" t="s">
        <v>694</v>
      </c>
      <c r="E53" s="243" t="s">
        <v>695</v>
      </c>
      <c r="F53" s="244" t="s">
        <v>696</v>
      </c>
      <c r="G53" s="256" t="s">
        <v>697</v>
      </c>
      <c r="H53" s="295" t="s">
        <v>698</v>
      </c>
    </row>
    <row r="54" spans="1:8" ht="276">
      <c r="A54" s="127" t="str">
        <f t="shared" si="0"/>
        <v>InstructionsA58</v>
      </c>
      <c r="B54" s="127" t="s">
        <v>389</v>
      </c>
      <c r="C54" s="127" t="s">
        <v>699</v>
      </c>
      <c r="D54" s="127" t="s">
        <v>700</v>
      </c>
      <c r="E54" s="243" t="s">
        <v>701</v>
      </c>
      <c r="F54" s="244" t="s">
        <v>702</v>
      </c>
      <c r="G54" s="255" t="s">
        <v>703</v>
      </c>
      <c r="H54" s="295" t="s">
        <v>704</v>
      </c>
    </row>
    <row r="55" spans="1:8" ht="82.8">
      <c r="A55" s="127" t="str">
        <f t="shared" si="0"/>
        <v>InstructionsA59</v>
      </c>
      <c r="B55" s="127" t="s">
        <v>389</v>
      </c>
      <c r="C55" s="127" t="s">
        <v>705</v>
      </c>
      <c r="D55" s="127" t="s">
        <v>706</v>
      </c>
      <c r="E55" s="243" t="s">
        <v>707</v>
      </c>
      <c r="F55" s="244" t="s">
        <v>708</v>
      </c>
      <c r="G55" s="127" t="s">
        <v>709</v>
      </c>
      <c r="H55" s="295" t="s">
        <v>710</v>
      </c>
    </row>
    <row r="56" spans="1:8" ht="110.4">
      <c r="A56" s="127" t="str">
        <f t="shared" si="0"/>
        <v>InstructionsA60</v>
      </c>
      <c r="B56" s="127" t="s">
        <v>389</v>
      </c>
      <c r="C56" s="127" t="s">
        <v>711</v>
      </c>
      <c r="D56" s="127" t="s">
        <v>712</v>
      </c>
      <c r="E56" s="243" t="s">
        <v>713</v>
      </c>
      <c r="F56" s="244" t="s">
        <v>714</v>
      </c>
      <c r="G56" s="255" t="s">
        <v>715</v>
      </c>
      <c r="H56" s="295" t="s">
        <v>716</v>
      </c>
    </row>
    <row r="57" spans="1:8" ht="124.2">
      <c r="A57" s="127" t="str">
        <f t="shared" si="0"/>
        <v>InstructionsA61</v>
      </c>
      <c r="B57" s="127" t="s">
        <v>389</v>
      </c>
      <c r="C57" s="127" t="s">
        <v>717</v>
      </c>
      <c r="D57" s="127" t="s">
        <v>718</v>
      </c>
      <c r="E57" s="243" t="s">
        <v>719</v>
      </c>
      <c r="F57" s="244" t="s">
        <v>720</v>
      </c>
      <c r="G57" s="255" t="s">
        <v>721</v>
      </c>
      <c r="H57" s="295" t="s">
        <v>722</v>
      </c>
    </row>
    <row r="58" spans="1:8" ht="113.4">
      <c r="A58" s="127" t="str">
        <f>B58&amp;C58</f>
        <v>InstructionsA62</v>
      </c>
      <c r="B58" s="127" t="s">
        <v>389</v>
      </c>
      <c r="C58" s="127" t="s">
        <v>723</v>
      </c>
      <c r="D58" s="127" t="s">
        <v>724</v>
      </c>
      <c r="E58" s="292" t="s">
        <v>725</v>
      </c>
      <c r="F58" s="289" t="s">
        <v>726</v>
      </c>
      <c r="G58" s="255" t="s">
        <v>727</v>
      </c>
      <c r="H58" s="300" t="s">
        <v>728</v>
      </c>
    </row>
    <row r="59" spans="1:8" ht="43.2">
      <c r="A59" s="127" t="str">
        <f t="shared" si="0"/>
        <v>InstructionsA63</v>
      </c>
      <c r="B59" s="127" t="s">
        <v>389</v>
      </c>
      <c r="C59" s="127" t="s">
        <v>729</v>
      </c>
      <c r="D59" s="127" t="s">
        <v>730</v>
      </c>
      <c r="E59" s="243" t="s">
        <v>731</v>
      </c>
      <c r="F59" s="244" t="s">
        <v>732</v>
      </c>
      <c r="G59" s="127" t="s">
        <v>733</v>
      </c>
      <c r="H59" s="295" t="s">
        <v>734</v>
      </c>
    </row>
    <row r="60" spans="1:8" ht="194.4">
      <c r="A60" s="127" t="str">
        <f>B60&amp;C60</f>
        <v>InstructionsA65</v>
      </c>
      <c r="B60" s="127" t="s">
        <v>389</v>
      </c>
      <c r="C60" s="127" t="s">
        <v>735</v>
      </c>
      <c r="D60" s="127" t="s">
        <v>736</v>
      </c>
      <c r="E60" s="243" t="s">
        <v>737</v>
      </c>
      <c r="F60" s="244" t="s">
        <v>738</v>
      </c>
      <c r="G60" s="127" t="s">
        <v>739</v>
      </c>
      <c r="H60" s="298" t="s">
        <v>740</v>
      </c>
    </row>
    <row r="61" spans="1:8" ht="28.8">
      <c r="A61" s="127" t="str">
        <f t="shared" si="0"/>
        <v>InstructionsA67</v>
      </c>
      <c r="B61" s="127" t="s">
        <v>389</v>
      </c>
      <c r="C61" s="127" t="s">
        <v>741</v>
      </c>
      <c r="D61" s="127" t="s">
        <v>742</v>
      </c>
      <c r="E61" s="243" t="s">
        <v>743</v>
      </c>
      <c r="F61" s="244" t="s">
        <v>744</v>
      </c>
      <c r="G61" s="127" t="s">
        <v>745</v>
      </c>
      <c r="H61" s="298" t="s">
        <v>746</v>
      </c>
    </row>
    <row r="62" spans="1:8" ht="220.8">
      <c r="A62" s="127" t="str">
        <f t="shared" si="0"/>
        <v>InstructionsA68</v>
      </c>
      <c r="B62" s="127" t="s">
        <v>389</v>
      </c>
      <c r="C62" s="127" t="s">
        <v>747</v>
      </c>
      <c r="D62" s="127" t="s">
        <v>748</v>
      </c>
      <c r="E62" s="243" t="s">
        <v>749</v>
      </c>
      <c r="F62" s="244" t="s">
        <v>750</v>
      </c>
      <c r="G62" s="255" t="s">
        <v>751</v>
      </c>
      <c r="H62" s="295" t="s">
        <v>752</v>
      </c>
    </row>
    <row r="63" spans="1:8" ht="110.4">
      <c r="A63" s="127" t="str">
        <f t="shared" si="0"/>
        <v>InstructionsA69</v>
      </c>
      <c r="B63" s="127" t="s">
        <v>389</v>
      </c>
      <c r="C63" s="127" t="s">
        <v>753</v>
      </c>
      <c r="D63" s="127" t="s">
        <v>754</v>
      </c>
      <c r="E63" s="243" t="s">
        <v>755</v>
      </c>
      <c r="F63" s="244" t="s">
        <v>756</v>
      </c>
      <c r="G63" s="255" t="s">
        <v>757</v>
      </c>
      <c r="H63" s="295" t="s">
        <v>758</v>
      </c>
    </row>
    <row r="64" spans="1:8" ht="124.2">
      <c r="A64" s="127" t="str">
        <f t="shared" si="0"/>
        <v>InstructionsA70</v>
      </c>
      <c r="B64" s="127" t="s">
        <v>389</v>
      </c>
      <c r="C64" s="127" t="s">
        <v>759</v>
      </c>
      <c r="D64" s="127" t="s">
        <v>760</v>
      </c>
      <c r="E64" s="243" t="s">
        <v>761</v>
      </c>
      <c r="F64" s="244" t="s">
        <v>762</v>
      </c>
      <c r="G64" s="255" t="s">
        <v>763</v>
      </c>
      <c r="H64" s="295" t="s">
        <v>764</v>
      </c>
    </row>
    <row r="65" spans="1:8" ht="248.4">
      <c r="A65" s="127" t="str">
        <f t="shared" si="0"/>
        <v>InstructionsA71</v>
      </c>
      <c r="B65" s="127" t="s">
        <v>389</v>
      </c>
      <c r="C65" s="127" t="s">
        <v>765</v>
      </c>
      <c r="D65" s="127" t="s">
        <v>766</v>
      </c>
      <c r="E65" s="243" t="s">
        <v>767</v>
      </c>
      <c r="F65" s="244" t="s">
        <v>768</v>
      </c>
      <c r="G65" s="255" t="s">
        <v>769</v>
      </c>
      <c r="H65" s="295" t="s">
        <v>770</v>
      </c>
    </row>
    <row r="66" spans="1:8" ht="82.8">
      <c r="A66" s="127" t="str">
        <f t="shared" si="0"/>
        <v>InstructionsA72</v>
      </c>
      <c r="B66" s="127" t="s">
        <v>389</v>
      </c>
      <c r="C66" s="127" t="s">
        <v>771</v>
      </c>
      <c r="D66" s="127" t="s">
        <v>772</v>
      </c>
      <c r="E66" s="243" t="s">
        <v>773</v>
      </c>
      <c r="F66" s="244" t="s">
        <v>774</v>
      </c>
      <c r="G66" s="255" t="s">
        <v>775</v>
      </c>
      <c r="H66" s="295" t="s">
        <v>776</v>
      </c>
    </row>
    <row r="67" spans="1:8" ht="28.8">
      <c r="A67" s="127" t="str">
        <f t="shared" si="0"/>
        <v>InstructionsA73</v>
      </c>
      <c r="B67" s="127" t="s">
        <v>389</v>
      </c>
      <c r="C67" s="127" t="s">
        <v>777</v>
      </c>
      <c r="D67" s="127" t="s">
        <v>778</v>
      </c>
      <c r="E67" s="243" t="s">
        <v>779</v>
      </c>
      <c r="F67" s="244" t="s">
        <v>780</v>
      </c>
      <c r="G67" s="255" t="s">
        <v>781</v>
      </c>
      <c r="H67" s="295" t="s">
        <v>782</v>
      </c>
    </row>
    <row r="68" spans="1:8">
      <c r="A68" s="127" t="str">
        <f t="shared" si="0"/>
        <v>DefinitionsB2</v>
      </c>
      <c r="B68" s="127" t="s">
        <v>783</v>
      </c>
      <c r="C68" s="127" t="s">
        <v>784</v>
      </c>
      <c r="D68" s="127" t="s">
        <v>785</v>
      </c>
      <c r="E68" s="243" t="s">
        <v>786</v>
      </c>
      <c r="F68" s="244" t="s">
        <v>787</v>
      </c>
      <c r="G68" s="127" t="s">
        <v>788</v>
      </c>
      <c r="H68" s="295" t="s">
        <v>785</v>
      </c>
    </row>
    <row r="69" spans="1:8">
      <c r="A69" s="127" t="str">
        <f t="shared" si="0"/>
        <v>DefinitionsB3</v>
      </c>
      <c r="B69" s="127" t="s">
        <v>783</v>
      </c>
      <c r="C69" s="127" t="s">
        <v>789</v>
      </c>
      <c r="D69" s="127" t="s">
        <v>790</v>
      </c>
      <c r="E69" s="243" t="s">
        <v>791</v>
      </c>
      <c r="F69" s="244" t="s">
        <v>792</v>
      </c>
      <c r="G69" s="127" t="s">
        <v>793</v>
      </c>
      <c r="H69" s="295" t="s">
        <v>794</v>
      </c>
    </row>
    <row r="70" spans="1:8" ht="13.8">
      <c r="A70" s="127" t="str">
        <f t="shared" ref="A70" si="2">B70&amp;C70</f>
        <v>DefinitionsB4</v>
      </c>
      <c r="B70" s="127" t="s">
        <v>783</v>
      </c>
      <c r="C70" s="127" t="s">
        <v>795</v>
      </c>
      <c r="D70" s="249" t="s">
        <v>796</v>
      </c>
      <c r="E70" s="249" t="s">
        <v>797</v>
      </c>
      <c r="F70" s="257" t="s">
        <v>798</v>
      </c>
      <c r="G70" s="249" t="s">
        <v>799</v>
      </c>
      <c r="H70" s="295" t="s">
        <v>800</v>
      </c>
    </row>
    <row r="71" spans="1:8">
      <c r="A71" s="127" t="str">
        <f>B71&amp;C71</f>
        <v>DefinitionsB5</v>
      </c>
      <c r="B71" s="127" t="s">
        <v>783</v>
      </c>
      <c r="C71" s="127" t="s">
        <v>801</v>
      </c>
      <c r="D71" s="127" t="s">
        <v>802</v>
      </c>
      <c r="E71" s="243" t="s">
        <v>803</v>
      </c>
      <c r="F71" s="244" t="s">
        <v>804</v>
      </c>
      <c r="G71" s="127" t="s">
        <v>805</v>
      </c>
      <c r="H71" s="295" t="s">
        <v>806</v>
      </c>
    </row>
    <row r="72" spans="1:8">
      <c r="A72" s="127" t="str">
        <f>B72&amp;C72</f>
        <v>DefinitionsB6</v>
      </c>
      <c r="B72" s="127" t="s">
        <v>783</v>
      </c>
      <c r="C72" s="127" t="s">
        <v>807</v>
      </c>
      <c r="D72" s="127" t="s">
        <v>808</v>
      </c>
      <c r="E72" s="243" t="s">
        <v>809</v>
      </c>
      <c r="F72" s="244" t="s">
        <v>810</v>
      </c>
      <c r="G72" s="127" t="s">
        <v>811</v>
      </c>
      <c r="H72" s="295" t="s">
        <v>812</v>
      </c>
    </row>
    <row r="73" spans="1:8">
      <c r="A73" s="127" t="str">
        <f t="shared" ref="A73" si="3">B73&amp;C73</f>
        <v>DefinitionsB7</v>
      </c>
      <c r="B73" s="127" t="s">
        <v>783</v>
      </c>
      <c r="C73" s="127" t="s">
        <v>813</v>
      </c>
      <c r="D73" s="127" t="s">
        <v>814</v>
      </c>
      <c r="E73" s="243" t="s">
        <v>815</v>
      </c>
      <c r="F73" s="244" t="s">
        <v>816</v>
      </c>
      <c r="G73" s="127" t="s">
        <v>817</v>
      </c>
      <c r="H73" s="295" t="s">
        <v>818</v>
      </c>
    </row>
    <row r="74" spans="1:8">
      <c r="A74" s="127" t="str">
        <f t="shared" ref="A74:A143" si="4">B74&amp;C74</f>
        <v>DefinitionsB8</v>
      </c>
      <c r="B74" s="127" t="s">
        <v>783</v>
      </c>
      <c r="C74" s="127" t="s">
        <v>819</v>
      </c>
      <c r="D74" s="127" t="s">
        <v>820</v>
      </c>
      <c r="E74" s="243" t="s">
        <v>821</v>
      </c>
      <c r="F74" s="244" t="s">
        <v>822</v>
      </c>
      <c r="G74" s="127" t="s">
        <v>823</v>
      </c>
      <c r="H74" s="295" t="s">
        <v>824</v>
      </c>
    </row>
    <row r="75" spans="1:8">
      <c r="A75" s="127" t="str">
        <f t="shared" si="4"/>
        <v>DefinitionsB9</v>
      </c>
      <c r="B75" s="127" t="s">
        <v>783</v>
      </c>
      <c r="C75" s="127" t="s">
        <v>825</v>
      </c>
      <c r="D75" s="127" t="s">
        <v>826</v>
      </c>
      <c r="E75" s="243" t="s">
        <v>827</v>
      </c>
      <c r="F75" s="244" t="s">
        <v>828</v>
      </c>
      <c r="G75" s="127" t="s">
        <v>829</v>
      </c>
      <c r="H75" s="295" t="s">
        <v>830</v>
      </c>
    </row>
    <row r="76" spans="1:8">
      <c r="A76" s="127" t="str">
        <f t="shared" si="4"/>
        <v>DefinitionsB10</v>
      </c>
      <c r="B76" s="127" t="s">
        <v>783</v>
      </c>
      <c r="C76" s="127" t="s">
        <v>831</v>
      </c>
      <c r="D76" s="127" t="s">
        <v>832</v>
      </c>
      <c r="E76" s="243" t="s">
        <v>833</v>
      </c>
      <c r="F76" s="244" t="s">
        <v>834</v>
      </c>
      <c r="G76" s="127" t="s">
        <v>832</v>
      </c>
      <c r="H76" s="295" t="s">
        <v>835</v>
      </c>
    </row>
    <row r="77" spans="1:8" ht="13.8">
      <c r="A77" s="127" t="str">
        <f t="shared" si="4"/>
        <v>DefinitionsB11</v>
      </c>
      <c r="B77" s="127" t="s">
        <v>783</v>
      </c>
      <c r="C77" s="127" t="s">
        <v>836</v>
      </c>
      <c r="D77" s="249" t="s">
        <v>837</v>
      </c>
      <c r="E77" s="249" t="s">
        <v>838</v>
      </c>
      <c r="F77" s="258" t="s">
        <v>839</v>
      </c>
      <c r="G77" s="259" t="s">
        <v>840</v>
      </c>
      <c r="H77" s="295" t="s">
        <v>841</v>
      </c>
    </row>
    <row r="78" spans="1:8" ht="13.8">
      <c r="A78" s="127" t="str">
        <f t="shared" si="4"/>
        <v>DefinitionsB12</v>
      </c>
      <c r="B78" s="127" t="s">
        <v>783</v>
      </c>
      <c r="C78" s="127" t="s">
        <v>842</v>
      </c>
      <c r="D78" s="249" t="s">
        <v>843</v>
      </c>
      <c r="E78" s="249" t="s">
        <v>844</v>
      </c>
      <c r="F78" s="258" t="s">
        <v>845</v>
      </c>
      <c r="G78" s="260" t="s">
        <v>846</v>
      </c>
      <c r="H78" s="295" t="s">
        <v>847</v>
      </c>
    </row>
    <row r="79" spans="1:8" ht="13.8">
      <c r="A79" s="127" t="str">
        <f t="shared" si="4"/>
        <v>DefinitionsB13</v>
      </c>
      <c r="B79" s="127" t="s">
        <v>783</v>
      </c>
      <c r="C79" s="127" t="s">
        <v>848</v>
      </c>
      <c r="D79" s="249" t="s">
        <v>849</v>
      </c>
      <c r="E79" s="249" t="s">
        <v>850</v>
      </c>
      <c r="F79" s="257" t="s">
        <v>851</v>
      </c>
      <c r="G79" s="260" t="s">
        <v>852</v>
      </c>
      <c r="H79" s="295" t="s">
        <v>853</v>
      </c>
    </row>
    <row r="80" spans="1:8">
      <c r="A80" s="127" t="str">
        <f>B80&amp;C80</f>
        <v>DefinitionsB14</v>
      </c>
      <c r="B80" s="127" t="s">
        <v>783</v>
      </c>
      <c r="C80" s="127" t="s">
        <v>854</v>
      </c>
      <c r="D80" s="127" t="s">
        <v>855</v>
      </c>
      <c r="E80" s="243" t="s">
        <v>856</v>
      </c>
      <c r="F80" s="244" t="s">
        <v>857</v>
      </c>
      <c r="G80" s="127" t="s">
        <v>858</v>
      </c>
      <c r="H80" s="295" t="s">
        <v>859</v>
      </c>
    </row>
    <row r="81" spans="1:8" ht="26.4">
      <c r="A81" s="127" t="str">
        <f t="shared" si="4"/>
        <v>DefinitionsB15</v>
      </c>
      <c r="B81" s="127" t="s">
        <v>783</v>
      </c>
      <c r="C81" s="127" t="s">
        <v>860</v>
      </c>
      <c r="D81" s="127" t="s">
        <v>861</v>
      </c>
      <c r="E81" s="243" t="s">
        <v>862</v>
      </c>
      <c r="F81" s="244" t="s">
        <v>863</v>
      </c>
      <c r="G81" s="127" t="s">
        <v>864</v>
      </c>
      <c r="H81" s="295" t="s">
        <v>865</v>
      </c>
    </row>
    <row r="82" spans="1:8">
      <c r="A82" s="127" t="str">
        <f>B82&amp;C82</f>
        <v>DefinitionsB16</v>
      </c>
      <c r="B82" s="127" t="s">
        <v>783</v>
      </c>
      <c r="C82" s="127" t="s">
        <v>866</v>
      </c>
      <c r="D82" s="127" t="s">
        <v>867</v>
      </c>
      <c r="E82" s="243" t="s">
        <v>868</v>
      </c>
      <c r="F82" s="244" t="s">
        <v>867</v>
      </c>
      <c r="G82" s="127" t="s">
        <v>867</v>
      </c>
      <c r="H82" s="295" t="s">
        <v>867</v>
      </c>
    </row>
    <row r="83" spans="1:8">
      <c r="A83" s="127" t="str">
        <f>B83&amp;C83</f>
        <v>DefinitionsB17</v>
      </c>
      <c r="B83" s="127" t="s">
        <v>783</v>
      </c>
      <c r="C83" s="127" t="s">
        <v>869</v>
      </c>
      <c r="D83" s="127" t="s">
        <v>870</v>
      </c>
      <c r="E83" s="243" t="s">
        <v>871</v>
      </c>
      <c r="F83" s="244" t="s">
        <v>872</v>
      </c>
      <c r="G83" s="127" t="s">
        <v>873</v>
      </c>
      <c r="H83" s="295" t="s">
        <v>874</v>
      </c>
    </row>
    <row r="84" spans="1:8">
      <c r="A84" s="127" t="str">
        <f>B84&amp;C84</f>
        <v>DefinitionsB18</v>
      </c>
      <c r="B84" s="127" t="s">
        <v>783</v>
      </c>
      <c r="C84" s="127" t="s">
        <v>875</v>
      </c>
      <c r="D84" s="127" t="s">
        <v>876</v>
      </c>
      <c r="E84" s="243" t="s">
        <v>877</v>
      </c>
      <c r="F84" s="244" t="s">
        <v>878</v>
      </c>
      <c r="G84" s="127" t="s">
        <v>879</v>
      </c>
      <c r="H84" s="295" t="s">
        <v>880</v>
      </c>
    </row>
    <row r="85" spans="1:8">
      <c r="A85" s="127" t="str">
        <f>B85&amp;C85</f>
        <v>DefinitionsB19</v>
      </c>
      <c r="B85" s="127" t="s">
        <v>783</v>
      </c>
      <c r="C85" s="127" t="s">
        <v>881</v>
      </c>
      <c r="D85" s="127" t="s">
        <v>882</v>
      </c>
      <c r="E85" s="243" t="s">
        <v>883</v>
      </c>
      <c r="F85" s="244" t="s">
        <v>884</v>
      </c>
      <c r="G85" s="127" t="s">
        <v>885</v>
      </c>
      <c r="H85" s="295" t="s">
        <v>886</v>
      </c>
    </row>
    <row r="86" spans="1:8">
      <c r="A86" s="127" t="str">
        <f t="shared" si="4"/>
        <v>DefinitionsB20</v>
      </c>
      <c r="B86" s="127" t="s">
        <v>783</v>
      </c>
      <c r="C86" s="127" t="s">
        <v>887</v>
      </c>
      <c r="D86" s="127" t="s">
        <v>888</v>
      </c>
      <c r="E86" s="243" t="s">
        <v>889</v>
      </c>
      <c r="F86" s="244" t="s">
        <v>890</v>
      </c>
      <c r="G86" s="127" t="s">
        <v>891</v>
      </c>
      <c r="H86" s="295" t="s">
        <v>892</v>
      </c>
    </row>
    <row r="87" spans="1:8">
      <c r="A87" s="127" t="str">
        <f>B87&amp;C87</f>
        <v>DefinitionsB21</v>
      </c>
      <c r="B87" s="127" t="s">
        <v>783</v>
      </c>
      <c r="C87" s="127" t="s">
        <v>893</v>
      </c>
      <c r="D87" s="127" t="s">
        <v>894</v>
      </c>
      <c r="E87" s="243" t="s">
        <v>895</v>
      </c>
      <c r="F87" s="244" t="s">
        <v>896</v>
      </c>
      <c r="G87" s="127" t="s">
        <v>897</v>
      </c>
      <c r="H87" s="295" t="s">
        <v>898</v>
      </c>
    </row>
    <row r="88" spans="1:8">
      <c r="A88" s="127" t="str">
        <f t="shared" si="4"/>
        <v>DefinitionsC2</v>
      </c>
      <c r="B88" s="127" t="s">
        <v>783</v>
      </c>
      <c r="C88" s="127" t="s">
        <v>899</v>
      </c>
      <c r="D88" s="127" t="s">
        <v>900</v>
      </c>
      <c r="E88" s="261" t="s">
        <v>901</v>
      </c>
      <c r="F88" s="244" t="s">
        <v>902</v>
      </c>
      <c r="G88" s="127" t="s">
        <v>903</v>
      </c>
      <c r="H88" s="295" t="s">
        <v>904</v>
      </c>
    </row>
    <row r="89" spans="1:8" ht="69">
      <c r="A89" s="127" t="str">
        <f t="shared" si="4"/>
        <v>DefinitionsC3</v>
      </c>
      <c r="B89" s="127" t="s">
        <v>783</v>
      </c>
      <c r="C89" s="127" t="s">
        <v>905</v>
      </c>
      <c r="D89" s="127" t="s">
        <v>906</v>
      </c>
      <c r="E89" s="243" t="s">
        <v>907</v>
      </c>
      <c r="F89" s="244" t="s">
        <v>908</v>
      </c>
      <c r="G89" s="127" t="s">
        <v>909</v>
      </c>
      <c r="H89" s="295" t="s">
        <v>910</v>
      </c>
    </row>
    <row r="90" spans="1:8" ht="41.4">
      <c r="A90" s="127" t="str">
        <f t="shared" ref="A90" si="5">B90&amp;C90</f>
        <v>DefinitionsC4</v>
      </c>
      <c r="B90" s="127" t="s">
        <v>783</v>
      </c>
      <c r="C90" s="127" t="s">
        <v>911</v>
      </c>
      <c r="D90" s="127" t="s">
        <v>912</v>
      </c>
      <c r="E90" s="247" t="s">
        <v>913</v>
      </c>
      <c r="F90" s="244" t="s">
        <v>914</v>
      </c>
      <c r="G90" s="252" t="s">
        <v>915</v>
      </c>
      <c r="H90" s="295" t="s">
        <v>916</v>
      </c>
    </row>
    <row r="91" spans="1:8" ht="179.4">
      <c r="A91" s="127" t="str">
        <f>B91&amp;C91</f>
        <v>DefinitionsC5</v>
      </c>
      <c r="B91" s="127" t="s">
        <v>783</v>
      </c>
      <c r="C91" s="127" t="s">
        <v>917</v>
      </c>
      <c r="D91" s="127" t="s">
        <v>918</v>
      </c>
      <c r="E91" s="243" t="s">
        <v>919</v>
      </c>
      <c r="F91" s="244" t="s">
        <v>920</v>
      </c>
      <c r="G91" s="127" t="s">
        <v>921</v>
      </c>
      <c r="H91" s="295" t="s">
        <v>922</v>
      </c>
    </row>
    <row r="92" spans="1:8" ht="124.2">
      <c r="A92" s="127" t="str">
        <f>B92&amp;C92</f>
        <v>DefinitionsC6</v>
      </c>
      <c r="B92" s="127" t="s">
        <v>783</v>
      </c>
      <c r="C92" s="127" t="s">
        <v>923</v>
      </c>
      <c r="D92" s="127" t="s">
        <v>924</v>
      </c>
      <c r="E92" s="243" t="s">
        <v>925</v>
      </c>
      <c r="F92" s="244" t="s">
        <v>926</v>
      </c>
      <c r="G92" s="127" t="s">
        <v>927</v>
      </c>
      <c r="H92" s="295" t="s">
        <v>928</v>
      </c>
    </row>
    <row r="93" spans="1:8" ht="114">
      <c r="A93" s="127" t="str">
        <f t="shared" si="4"/>
        <v>DefinitionsC7</v>
      </c>
      <c r="B93" s="127" t="s">
        <v>783</v>
      </c>
      <c r="C93" s="127" t="s">
        <v>929</v>
      </c>
      <c r="D93" s="127" t="s">
        <v>930</v>
      </c>
      <c r="E93" s="243" t="s">
        <v>931</v>
      </c>
      <c r="F93" s="244" t="s">
        <v>932</v>
      </c>
      <c r="G93" s="127" t="s">
        <v>933</v>
      </c>
      <c r="H93" s="295" t="s">
        <v>934</v>
      </c>
    </row>
    <row r="94" spans="1:8" ht="96.6">
      <c r="A94" s="127" t="str">
        <f t="shared" si="4"/>
        <v>DefinitionsC8</v>
      </c>
      <c r="B94" s="127" t="s">
        <v>783</v>
      </c>
      <c r="C94" s="127" t="s">
        <v>935</v>
      </c>
      <c r="D94" s="127" t="s">
        <v>936</v>
      </c>
      <c r="E94" s="243" t="s">
        <v>937</v>
      </c>
      <c r="F94" s="244" t="s">
        <v>938</v>
      </c>
      <c r="G94" s="127" t="s">
        <v>939</v>
      </c>
      <c r="H94" s="295" t="s">
        <v>940</v>
      </c>
    </row>
    <row r="95" spans="1:8" ht="55.2">
      <c r="A95" s="127" t="str">
        <f t="shared" si="4"/>
        <v>DefinitionsC9</v>
      </c>
      <c r="B95" s="127" t="s">
        <v>783</v>
      </c>
      <c r="C95" s="127" t="s">
        <v>941</v>
      </c>
      <c r="D95" s="127" t="s">
        <v>942</v>
      </c>
      <c r="E95" s="243" t="s">
        <v>943</v>
      </c>
      <c r="F95" s="244" t="s">
        <v>944</v>
      </c>
      <c r="G95" s="127" t="s">
        <v>945</v>
      </c>
      <c r="H95" s="295" t="s">
        <v>946</v>
      </c>
    </row>
    <row r="96" spans="1:8" ht="165.6">
      <c r="A96" s="127" t="str">
        <f t="shared" si="4"/>
        <v>DefinitionsC10</v>
      </c>
      <c r="B96" s="127" t="s">
        <v>783</v>
      </c>
      <c r="C96" s="127" t="s">
        <v>947</v>
      </c>
      <c r="D96" s="127" t="s">
        <v>948</v>
      </c>
      <c r="E96" s="243" t="s">
        <v>949</v>
      </c>
      <c r="F96" s="244" t="s">
        <v>950</v>
      </c>
      <c r="G96" s="127" t="s">
        <v>951</v>
      </c>
      <c r="H96" s="295" t="s">
        <v>952</v>
      </c>
    </row>
    <row r="97" spans="1:8" ht="41.4" customHeight="1">
      <c r="A97" s="127" t="str">
        <f t="shared" si="4"/>
        <v>DefinitionsC11</v>
      </c>
      <c r="B97" s="127" t="s">
        <v>783</v>
      </c>
      <c r="C97" s="127" t="s">
        <v>953</v>
      </c>
      <c r="D97" s="249" t="s">
        <v>954</v>
      </c>
      <c r="E97" s="250" t="s">
        <v>955</v>
      </c>
      <c r="F97" s="257" t="s">
        <v>956</v>
      </c>
      <c r="G97" s="259" t="s">
        <v>957</v>
      </c>
      <c r="H97" s="301" t="s">
        <v>958</v>
      </c>
    </row>
    <row r="98" spans="1:8" ht="41.4" customHeight="1">
      <c r="A98" s="127" t="str">
        <f t="shared" si="4"/>
        <v>DefinitionsC12</v>
      </c>
      <c r="B98" s="127" t="s">
        <v>783</v>
      </c>
      <c r="C98" s="127" t="s">
        <v>959</v>
      </c>
      <c r="D98" s="249" t="s">
        <v>960</v>
      </c>
      <c r="E98" s="250" t="s">
        <v>961</v>
      </c>
      <c r="F98" s="257" t="s">
        <v>962</v>
      </c>
      <c r="G98" s="260" t="s">
        <v>963</v>
      </c>
      <c r="H98" s="295" t="s">
        <v>964</v>
      </c>
    </row>
    <row r="99" spans="1:8" ht="110.4">
      <c r="A99" s="127" t="str">
        <f t="shared" si="4"/>
        <v>DefinitionsC13</v>
      </c>
      <c r="B99" s="127" t="s">
        <v>783</v>
      </c>
      <c r="C99" s="127" t="s">
        <v>965</v>
      </c>
      <c r="D99" s="249" t="s">
        <v>966</v>
      </c>
      <c r="E99" s="250" t="s">
        <v>967</v>
      </c>
      <c r="F99" s="258" t="s">
        <v>968</v>
      </c>
      <c r="G99" s="260" t="s">
        <v>969</v>
      </c>
      <c r="H99" s="295" t="s">
        <v>970</v>
      </c>
    </row>
    <row r="100" spans="1:8" ht="55.2">
      <c r="A100" s="127" t="str">
        <f>B100&amp;C100</f>
        <v>DefinitionsC14</v>
      </c>
      <c r="B100" s="127" t="s">
        <v>783</v>
      </c>
      <c r="C100" s="127" t="s">
        <v>971</v>
      </c>
      <c r="D100" s="127" t="s">
        <v>972</v>
      </c>
      <c r="E100" s="243" t="s">
        <v>973</v>
      </c>
      <c r="F100" s="244" t="s">
        <v>974</v>
      </c>
      <c r="G100" s="127" t="s">
        <v>975</v>
      </c>
      <c r="H100" s="295" t="s">
        <v>976</v>
      </c>
    </row>
    <row r="101" spans="1:8" ht="165.6">
      <c r="A101" s="127" t="str">
        <f t="shared" si="4"/>
        <v>DefinitionsC15</v>
      </c>
      <c r="B101" s="127" t="s">
        <v>783</v>
      </c>
      <c r="C101" s="127" t="s">
        <v>977</v>
      </c>
      <c r="D101" s="127" t="s">
        <v>978</v>
      </c>
      <c r="E101" s="247" t="s">
        <v>979</v>
      </c>
      <c r="F101" s="244" t="s">
        <v>980</v>
      </c>
      <c r="G101" s="245" t="s">
        <v>981</v>
      </c>
      <c r="H101" s="295" t="s">
        <v>982</v>
      </c>
    </row>
    <row r="102" spans="1:8" ht="69">
      <c r="A102" s="127" t="str">
        <f>B102&amp;C102</f>
        <v>DefinitionsC16</v>
      </c>
      <c r="B102" s="127" t="s">
        <v>783</v>
      </c>
      <c r="C102" s="127" t="s">
        <v>983</v>
      </c>
      <c r="D102" s="127" t="s">
        <v>984</v>
      </c>
      <c r="E102" s="243" t="s">
        <v>985</v>
      </c>
      <c r="F102" s="244" t="s">
        <v>986</v>
      </c>
      <c r="G102" s="127" t="s">
        <v>987</v>
      </c>
      <c r="H102" s="295" t="s">
        <v>988</v>
      </c>
    </row>
    <row r="103" spans="1:8" ht="85.8">
      <c r="A103" s="127" t="str">
        <f>B103&amp;C103</f>
        <v>DefinitionsC17</v>
      </c>
      <c r="B103" s="127" t="s">
        <v>783</v>
      </c>
      <c r="C103" s="127" t="s">
        <v>989</v>
      </c>
      <c r="D103" s="127" t="s">
        <v>990</v>
      </c>
      <c r="E103" s="243" t="s">
        <v>991</v>
      </c>
      <c r="F103" s="244" t="s">
        <v>992</v>
      </c>
      <c r="G103" s="127" t="s">
        <v>993</v>
      </c>
      <c r="H103" s="295" t="s">
        <v>994</v>
      </c>
    </row>
    <row r="104" spans="1:8" ht="220.8">
      <c r="A104" s="127" t="str">
        <f>B104&amp;C104</f>
        <v>DefinitionsC18</v>
      </c>
      <c r="B104" s="127" t="s">
        <v>783</v>
      </c>
      <c r="C104" s="127" t="s">
        <v>995</v>
      </c>
      <c r="D104" s="127" t="s">
        <v>996</v>
      </c>
      <c r="E104" s="243" t="s">
        <v>997</v>
      </c>
      <c r="F104" s="244" t="s">
        <v>998</v>
      </c>
      <c r="G104" s="127" t="s">
        <v>999</v>
      </c>
      <c r="H104" s="295" t="s">
        <v>1000</v>
      </c>
    </row>
    <row r="105" spans="1:8" ht="193.2">
      <c r="A105" s="127" t="str">
        <f>B105&amp;C105</f>
        <v>DefinitionsC19</v>
      </c>
      <c r="B105" s="127" t="s">
        <v>783</v>
      </c>
      <c r="C105" s="127" t="s">
        <v>1001</v>
      </c>
      <c r="D105" s="127" t="s">
        <v>1002</v>
      </c>
      <c r="E105" s="243" t="s">
        <v>1003</v>
      </c>
      <c r="F105" s="244" t="s">
        <v>1004</v>
      </c>
      <c r="G105" s="252" t="s">
        <v>1005</v>
      </c>
      <c r="H105" s="295" t="s">
        <v>1006</v>
      </c>
    </row>
    <row r="106" spans="1:8" ht="96.6">
      <c r="A106" s="127" t="str">
        <f t="shared" si="4"/>
        <v>DefinitionsC20</v>
      </c>
      <c r="B106" s="127" t="s">
        <v>783</v>
      </c>
      <c r="C106" s="127" t="s">
        <v>1007</v>
      </c>
      <c r="D106" s="249" t="s">
        <v>1008</v>
      </c>
      <c r="E106" s="250" t="s">
        <v>1009</v>
      </c>
      <c r="F106" s="258" t="s">
        <v>1010</v>
      </c>
      <c r="G106" s="259" t="s">
        <v>1011</v>
      </c>
      <c r="H106" s="295" t="s">
        <v>1012</v>
      </c>
    </row>
    <row r="107" spans="1:8" ht="82.8">
      <c r="A107" s="127" t="str">
        <f>B107&amp;C107</f>
        <v>DefinitionsC21</v>
      </c>
      <c r="B107" s="127" t="s">
        <v>783</v>
      </c>
      <c r="C107" s="127" t="s">
        <v>1013</v>
      </c>
      <c r="D107" s="127" t="s">
        <v>1014</v>
      </c>
      <c r="E107" s="243" t="s">
        <v>1015</v>
      </c>
      <c r="F107" s="244" t="s">
        <v>1016</v>
      </c>
      <c r="G107" s="127" t="s">
        <v>1017</v>
      </c>
      <c r="H107" s="295" t="s">
        <v>1018</v>
      </c>
    </row>
    <row r="108" spans="1:8" ht="27.6">
      <c r="A108" s="127" t="str">
        <f t="shared" si="4"/>
        <v>DeclarationD2</v>
      </c>
      <c r="B108" s="127" t="s">
        <v>1019</v>
      </c>
      <c r="C108" s="127" t="s">
        <v>1020</v>
      </c>
      <c r="D108" s="249" t="s">
        <v>1021</v>
      </c>
      <c r="E108" s="249" t="s">
        <v>1022</v>
      </c>
      <c r="F108" s="257" t="s">
        <v>1023</v>
      </c>
      <c r="G108" s="262" t="s">
        <v>1024</v>
      </c>
      <c r="H108" s="295" t="s">
        <v>1025</v>
      </c>
    </row>
    <row r="109" spans="1:8">
      <c r="A109" s="127" t="str">
        <f t="shared" si="4"/>
        <v>DeclarationF3</v>
      </c>
      <c r="B109" s="127" t="s">
        <v>1019</v>
      </c>
      <c r="C109" s="127" t="s">
        <v>1026</v>
      </c>
      <c r="D109" s="127" t="s">
        <v>1027</v>
      </c>
      <c r="E109" s="243" t="s">
        <v>1028</v>
      </c>
      <c r="F109" s="244" t="s">
        <v>1029</v>
      </c>
      <c r="G109" s="127" t="s">
        <v>1030</v>
      </c>
      <c r="H109" s="295" t="s">
        <v>1031</v>
      </c>
    </row>
    <row r="110" spans="1:8">
      <c r="A110" s="127" t="str">
        <f t="shared" si="4"/>
        <v>DeclarationI3</v>
      </c>
      <c r="B110" s="127" t="s">
        <v>1019</v>
      </c>
      <c r="C110" s="127" t="s">
        <v>1032</v>
      </c>
      <c r="D110" s="127" t="s">
        <v>1033</v>
      </c>
      <c r="E110" s="243" t="s">
        <v>1034</v>
      </c>
      <c r="F110" s="244" t="s">
        <v>1035</v>
      </c>
      <c r="G110" s="127" t="s">
        <v>1036</v>
      </c>
      <c r="H110" s="295" t="s">
        <v>1037</v>
      </c>
    </row>
    <row r="111" spans="1:8">
      <c r="A111" s="127" t="str">
        <f t="shared" si="4"/>
        <v>DeclarationI4</v>
      </c>
      <c r="B111" s="127" t="s">
        <v>1019</v>
      </c>
      <c r="C111" s="127" t="s">
        <v>1038</v>
      </c>
      <c r="D111" s="127" t="s">
        <v>1039</v>
      </c>
      <c r="E111" s="243" t="s">
        <v>1040</v>
      </c>
      <c r="F111" s="244" t="s">
        <v>1041</v>
      </c>
      <c r="G111" s="127" t="s">
        <v>1042</v>
      </c>
      <c r="H111" s="295" t="s">
        <v>1043</v>
      </c>
    </row>
    <row r="112" spans="1:8" ht="28.8">
      <c r="A112" s="127" t="str">
        <f t="shared" si="4"/>
        <v>DeclarationB4</v>
      </c>
      <c r="B112" s="127" t="s">
        <v>1019</v>
      </c>
      <c r="C112" s="127" t="s">
        <v>795</v>
      </c>
      <c r="D112" s="127" t="s">
        <v>1044</v>
      </c>
      <c r="E112" s="243" t="s">
        <v>1045</v>
      </c>
      <c r="F112" s="244" t="s">
        <v>1046</v>
      </c>
      <c r="G112" s="127" t="s">
        <v>1047</v>
      </c>
      <c r="H112" s="295" t="s">
        <v>1048</v>
      </c>
    </row>
    <row r="113" spans="1:8" ht="41.4">
      <c r="A113" s="127" t="str">
        <f t="shared" si="4"/>
        <v>DeclarationB6</v>
      </c>
      <c r="B113" s="127" t="s">
        <v>1019</v>
      </c>
      <c r="C113" s="127" t="s">
        <v>807</v>
      </c>
      <c r="D113" s="127" t="s">
        <v>1049</v>
      </c>
      <c r="E113" s="263" t="s">
        <v>1050</v>
      </c>
      <c r="F113" s="289" t="s">
        <v>1051</v>
      </c>
      <c r="G113" s="127" t="s">
        <v>1052</v>
      </c>
      <c r="H113" s="295" t="s">
        <v>1053</v>
      </c>
    </row>
    <row r="114" spans="1:8">
      <c r="A114" s="127" t="str">
        <f t="shared" si="4"/>
        <v>DeclarationB7</v>
      </c>
      <c r="B114" s="127" t="s">
        <v>1019</v>
      </c>
      <c r="C114" s="127" t="s">
        <v>813</v>
      </c>
      <c r="D114" s="127" t="s">
        <v>1054</v>
      </c>
      <c r="E114" s="243" t="s">
        <v>1055</v>
      </c>
      <c r="F114" s="244" t="s">
        <v>1056</v>
      </c>
      <c r="G114" s="127" t="s">
        <v>1057</v>
      </c>
      <c r="H114" s="295" t="s">
        <v>1058</v>
      </c>
    </row>
    <row r="115" spans="1:8" ht="15.6">
      <c r="A115" s="127" t="str">
        <f t="shared" si="4"/>
        <v>DeclarationB8</v>
      </c>
      <c r="B115" s="127" t="s">
        <v>1019</v>
      </c>
      <c r="C115" s="127" t="s">
        <v>819</v>
      </c>
      <c r="D115" s="127" t="s">
        <v>1059</v>
      </c>
      <c r="E115" s="243" t="s">
        <v>1060</v>
      </c>
      <c r="F115" s="244" t="s">
        <v>1061</v>
      </c>
      <c r="G115" s="127" t="s">
        <v>1062</v>
      </c>
      <c r="H115" s="295" t="s">
        <v>1063</v>
      </c>
    </row>
    <row r="116" spans="1:8" ht="15.6">
      <c r="A116" s="127" t="str">
        <f t="shared" si="4"/>
        <v>DeclarationB9</v>
      </c>
      <c r="B116" s="127" t="s">
        <v>1019</v>
      </c>
      <c r="C116" s="127" t="s">
        <v>825</v>
      </c>
      <c r="D116" s="127" t="s">
        <v>1064</v>
      </c>
      <c r="E116" s="243" t="s">
        <v>1065</v>
      </c>
      <c r="F116" s="244" t="s">
        <v>1066</v>
      </c>
      <c r="G116" s="127" t="s">
        <v>1067</v>
      </c>
      <c r="H116" s="295" t="s">
        <v>1068</v>
      </c>
    </row>
    <row r="117" spans="1:8">
      <c r="A117" s="127" t="str">
        <f t="shared" si="4"/>
        <v>DeclarationB10</v>
      </c>
      <c r="B117" s="127" t="s">
        <v>1019</v>
      </c>
      <c r="C117" s="127" t="s">
        <v>831</v>
      </c>
      <c r="D117" s="127" t="s">
        <v>1069</v>
      </c>
      <c r="E117" s="243" t="s">
        <v>1070</v>
      </c>
      <c r="F117" s="244" t="s">
        <v>1071</v>
      </c>
      <c r="G117" s="127" t="s">
        <v>1072</v>
      </c>
      <c r="H117" s="295" t="s">
        <v>1073</v>
      </c>
    </row>
    <row r="118" spans="1:8">
      <c r="A118" s="127" t="str">
        <f>B118&amp;C118</f>
        <v>DeclarationB10A</v>
      </c>
      <c r="B118" s="127" t="s">
        <v>1019</v>
      </c>
      <c r="C118" s="127" t="s">
        <v>1074</v>
      </c>
      <c r="D118" s="127" t="s">
        <v>1069</v>
      </c>
      <c r="E118" s="243" t="s">
        <v>1070</v>
      </c>
      <c r="F118" s="244" t="s">
        <v>1075</v>
      </c>
      <c r="G118" s="127" t="s">
        <v>1072</v>
      </c>
      <c r="H118" s="295" t="s">
        <v>1073</v>
      </c>
    </row>
    <row r="119" spans="1:8">
      <c r="A119" s="127" t="str">
        <f>B119&amp;C119</f>
        <v>DeclarationB10C</v>
      </c>
      <c r="B119" s="127" t="s">
        <v>1019</v>
      </c>
      <c r="C119" s="127" t="s">
        <v>1076</v>
      </c>
      <c r="D119" s="127" t="s">
        <v>1077</v>
      </c>
      <c r="E119" s="243" t="s">
        <v>1078</v>
      </c>
      <c r="F119" s="244" t="s">
        <v>1079</v>
      </c>
      <c r="G119" s="127" t="s">
        <v>1080</v>
      </c>
      <c r="H119" s="295" t="s">
        <v>1081</v>
      </c>
    </row>
    <row r="120" spans="1:8" ht="27.6">
      <c r="A120" s="127" t="str">
        <f>B120&amp;C120</f>
        <v>DeclarationB10B</v>
      </c>
      <c r="B120" s="127" t="s">
        <v>1019</v>
      </c>
      <c r="C120" s="127" t="s">
        <v>1082</v>
      </c>
      <c r="D120" s="127" t="s">
        <v>1083</v>
      </c>
      <c r="E120" s="243" t="s">
        <v>1084</v>
      </c>
      <c r="F120" s="244" t="s">
        <v>1085</v>
      </c>
      <c r="G120" s="127" t="s">
        <v>1086</v>
      </c>
      <c r="H120" s="295" t="s">
        <v>1087</v>
      </c>
    </row>
    <row r="121" spans="1:8">
      <c r="A121" s="127" t="str">
        <f>B121&amp;C121</f>
        <v>DeclarationD11</v>
      </c>
      <c r="B121" s="127" t="s">
        <v>1019</v>
      </c>
      <c r="C121" s="127" t="s">
        <v>1088</v>
      </c>
      <c r="D121" s="127" t="s">
        <v>1089</v>
      </c>
      <c r="E121" s="243" t="s">
        <v>1090</v>
      </c>
      <c r="F121" s="244" t="s">
        <v>1091</v>
      </c>
      <c r="G121" s="127" t="s">
        <v>1092</v>
      </c>
      <c r="H121" s="295" t="s">
        <v>1093</v>
      </c>
    </row>
    <row r="122" spans="1:8">
      <c r="A122" s="127" t="str">
        <f t="shared" si="4"/>
        <v>DeclarationB12</v>
      </c>
      <c r="B122" s="127" t="s">
        <v>1019</v>
      </c>
      <c r="C122" s="127" t="s">
        <v>842</v>
      </c>
      <c r="D122" s="127" t="s">
        <v>1094</v>
      </c>
      <c r="E122" s="243" t="s">
        <v>1095</v>
      </c>
      <c r="F122" s="244" t="s">
        <v>1096</v>
      </c>
      <c r="G122" s="127" t="s">
        <v>1097</v>
      </c>
      <c r="H122" s="295" t="s">
        <v>1098</v>
      </c>
    </row>
    <row r="123" spans="1:8">
      <c r="A123" s="127" t="str">
        <f t="shared" si="4"/>
        <v>DeclarationB13</v>
      </c>
      <c r="B123" s="127" t="s">
        <v>1019</v>
      </c>
      <c r="C123" s="127" t="s">
        <v>848</v>
      </c>
      <c r="D123" s="127" t="s">
        <v>1099</v>
      </c>
      <c r="E123" s="243" t="s">
        <v>1100</v>
      </c>
      <c r="F123" s="244" t="s">
        <v>1101</v>
      </c>
      <c r="G123" s="127" t="s">
        <v>1102</v>
      </c>
      <c r="H123" s="295" t="s">
        <v>1103</v>
      </c>
    </row>
    <row r="124" spans="1:8">
      <c r="A124" s="127" t="str">
        <f t="shared" si="4"/>
        <v>DeclarationB14</v>
      </c>
      <c r="B124" s="127" t="s">
        <v>1019</v>
      </c>
      <c r="C124" s="127" t="s">
        <v>854</v>
      </c>
      <c r="D124" s="127" t="s">
        <v>1104</v>
      </c>
      <c r="E124" s="243" t="s">
        <v>1105</v>
      </c>
      <c r="F124" s="244" t="s">
        <v>1106</v>
      </c>
      <c r="G124" s="127" t="s">
        <v>1107</v>
      </c>
      <c r="H124" s="295" t="s">
        <v>1108</v>
      </c>
    </row>
    <row r="125" spans="1:8">
      <c r="A125" s="127" t="str">
        <f t="shared" si="4"/>
        <v>DeclarationB15</v>
      </c>
      <c r="B125" s="127" t="s">
        <v>1019</v>
      </c>
      <c r="C125" s="127" t="s">
        <v>860</v>
      </c>
      <c r="D125" s="127" t="s">
        <v>1109</v>
      </c>
      <c r="E125" s="243" t="s">
        <v>1110</v>
      </c>
      <c r="F125" s="244" t="s">
        <v>1111</v>
      </c>
      <c r="G125" s="127" t="s">
        <v>1112</v>
      </c>
      <c r="H125" s="295" t="s">
        <v>1113</v>
      </c>
    </row>
    <row r="126" spans="1:8">
      <c r="A126" s="127" t="str">
        <f t="shared" si="4"/>
        <v>DeclarationB16</v>
      </c>
      <c r="B126" s="127" t="s">
        <v>1019</v>
      </c>
      <c r="C126" s="127" t="s">
        <v>866</v>
      </c>
      <c r="D126" s="127" t="s">
        <v>1114</v>
      </c>
      <c r="E126" s="243" t="s">
        <v>1115</v>
      </c>
      <c r="F126" s="244" t="s">
        <v>1116</v>
      </c>
      <c r="G126" s="127" t="s">
        <v>1117</v>
      </c>
      <c r="H126" s="295" t="s">
        <v>1118</v>
      </c>
    </row>
    <row r="127" spans="1:8">
      <c r="A127" s="127" t="str">
        <f t="shared" si="4"/>
        <v>DeclarationB17</v>
      </c>
      <c r="B127" s="127" t="s">
        <v>1019</v>
      </c>
      <c r="C127" s="127" t="s">
        <v>869</v>
      </c>
      <c r="D127" s="127" t="s">
        <v>1119</v>
      </c>
      <c r="E127" s="243" t="s">
        <v>1120</v>
      </c>
      <c r="F127" s="244" t="s">
        <v>1121</v>
      </c>
      <c r="G127" s="127" t="s">
        <v>1122</v>
      </c>
      <c r="H127" s="295" t="s">
        <v>1123</v>
      </c>
    </row>
    <row r="128" spans="1:8">
      <c r="A128" s="127" t="str">
        <f t="shared" si="4"/>
        <v>DeclarationB18</v>
      </c>
      <c r="B128" s="127" t="s">
        <v>1019</v>
      </c>
      <c r="C128" s="127" t="s">
        <v>875</v>
      </c>
      <c r="D128" s="127" t="s">
        <v>1124</v>
      </c>
      <c r="E128" s="243" t="s">
        <v>1125</v>
      </c>
      <c r="F128" s="244" t="s">
        <v>1126</v>
      </c>
      <c r="G128" s="127" t="s">
        <v>1127</v>
      </c>
      <c r="H128" s="295" t="s">
        <v>1128</v>
      </c>
    </row>
    <row r="129" spans="1:8">
      <c r="A129" s="127" t="str">
        <f t="shared" si="4"/>
        <v>DeclarationB19</v>
      </c>
      <c r="B129" s="127" t="s">
        <v>1019</v>
      </c>
      <c r="C129" s="127" t="s">
        <v>881</v>
      </c>
      <c r="D129" s="127" t="s">
        <v>1129</v>
      </c>
      <c r="E129" s="243" t="s">
        <v>1130</v>
      </c>
      <c r="F129" s="244" t="s">
        <v>1131</v>
      </c>
      <c r="G129" s="127" t="s">
        <v>1132</v>
      </c>
      <c r="H129" s="295" t="s">
        <v>1133</v>
      </c>
    </row>
    <row r="130" spans="1:8">
      <c r="A130" s="127" t="str">
        <f t="shared" si="4"/>
        <v>DeclarationB20</v>
      </c>
      <c r="B130" s="127" t="s">
        <v>1019</v>
      </c>
      <c r="C130" s="127" t="s">
        <v>887</v>
      </c>
      <c r="D130" s="127" t="s">
        <v>1134</v>
      </c>
      <c r="E130" s="243" t="s">
        <v>1135</v>
      </c>
      <c r="F130" s="244" t="s">
        <v>1136</v>
      </c>
      <c r="G130" s="127" t="s">
        <v>1137</v>
      </c>
      <c r="H130" s="295" t="s">
        <v>1138</v>
      </c>
    </row>
    <row r="131" spans="1:8">
      <c r="A131" s="127" t="str">
        <f t="shared" si="4"/>
        <v>DeclarationB21</v>
      </c>
      <c r="B131" s="127" t="s">
        <v>1019</v>
      </c>
      <c r="C131" s="127" t="s">
        <v>893</v>
      </c>
      <c r="D131" s="127" t="s">
        <v>1139</v>
      </c>
      <c r="E131" s="243" t="s">
        <v>1140</v>
      </c>
      <c r="F131" s="244" t="s">
        <v>1141</v>
      </c>
      <c r="G131" s="127" t="s">
        <v>1142</v>
      </c>
      <c r="H131" s="295" t="s">
        <v>1143</v>
      </c>
    </row>
    <row r="132" spans="1:8">
      <c r="A132" s="127" t="str">
        <f t="shared" si="4"/>
        <v>DeclarationB22</v>
      </c>
      <c r="B132" s="127" t="s">
        <v>1019</v>
      </c>
      <c r="C132" s="127" t="s">
        <v>1144</v>
      </c>
      <c r="D132" s="127" t="s">
        <v>1145</v>
      </c>
      <c r="E132" s="243" t="s">
        <v>1146</v>
      </c>
      <c r="F132" s="244" t="s">
        <v>1147</v>
      </c>
      <c r="G132" s="127" t="s">
        <v>1148</v>
      </c>
      <c r="H132" s="295" t="s">
        <v>1149</v>
      </c>
    </row>
    <row r="133" spans="1:8" ht="27.6">
      <c r="A133" s="127" t="str">
        <f t="shared" si="4"/>
        <v>DeclarationB24</v>
      </c>
      <c r="B133" s="127" t="s">
        <v>1019</v>
      </c>
      <c r="C133" s="127" t="s">
        <v>1150</v>
      </c>
      <c r="D133" s="127" t="s">
        <v>1151</v>
      </c>
      <c r="E133" s="243" t="s">
        <v>1152</v>
      </c>
      <c r="F133" s="244" t="s">
        <v>1153</v>
      </c>
      <c r="G133" s="127" t="s">
        <v>1154</v>
      </c>
      <c r="H133" s="295" t="s">
        <v>1155</v>
      </c>
    </row>
    <row r="134" spans="1:8" ht="52.2">
      <c r="A134" s="127" t="str">
        <f>B134&amp;C134</f>
        <v>DeclarationB25</v>
      </c>
      <c r="B134" s="127" t="s">
        <v>1019</v>
      </c>
      <c r="C134" s="127" t="s">
        <v>1156</v>
      </c>
      <c r="D134" s="127" t="s">
        <v>1157</v>
      </c>
      <c r="E134" s="243" t="s">
        <v>1158</v>
      </c>
      <c r="F134" s="289" t="s">
        <v>1159</v>
      </c>
      <c r="G134" s="127" t="s">
        <v>1160</v>
      </c>
      <c r="H134" s="295" t="s">
        <v>1161</v>
      </c>
    </row>
    <row r="135" spans="1:8" ht="27.6">
      <c r="A135" s="127" t="str">
        <f>B135&amp;C135</f>
        <v>DeclarationB31</v>
      </c>
      <c r="B135" s="127" t="s">
        <v>1019</v>
      </c>
      <c r="C135" s="127" t="s">
        <v>1162</v>
      </c>
      <c r="D135" s="127" t="s">
        <v>1163</v>
      </c>
      <c r="E135" s="127" t="s">
        <v>1164</v>
      </c>
      <c r="F135" s="289" t="s">
        <v>1165</v>
      </c>
      <c r="G135" s="127" t="s">
        <v>1166</v>
      </c>
      <c r="H135" s="295" t="s">
        <v>1167</v>
      </c>
    </row>
    <row r="136" spans="1:8" ht="66">
      <c r="A136" s="127" t="str">
        <f t="shared" si="4"/>
        <v>DeclarationB37</v>
      </c>
      <c r="B136" s="127" t="s">
        <v>1019</v>
      </c>
      <c r="C136" s="127" t="s">
        <v>1168</v>
      </c>
      <c r="D136" s="127" t="s">
        <v>1169</v>
      </c>
      <c r="E136" s="127" t="s">
        <v>1170</v>
      </c>
      <c r="F136" s="244" t="s">
        <v>1171</v>
      </c>
      <c r="G136" s="127" t="s">
        <v>1172</v>
      </c>
      <c r="H136" s="295" t="s">
        <v>1173</v>
      </c>
    </row>
    <row r="137" spans="1:8" ht="28.8">
      <c r="A137" s="127" t="str">
        <f t="shared" si="4"/>
        <v>DeclarationB43</v>
      </c>
      <c r="B137" s="127" t="s">
        <v>1019</v>
      </c>
      <c r="C137" s="127" t="s">
        <v>1174</v>
      </c>
      <c r="D137" s="127" t="s">
        <v>1175</v>
      </c>
      <c r="E137" s="243" t="s">
        <v>1176</v>
      </c>
      <c r="F137" s="244" t="s">
        <v>1177</v>
      </c>
      <c r="G137" s="127" t="s">
        <v>1178</v>
      </c>
      <c r="H137" s="295" t="s">
        <v>1179</v>
      </c>
    </row>
    <row r="138" spans="1:8" ht="28.8">
      <c r="A138" s="127" t="str">
        <f t="shared" si="4"/>
        <v>DeclarationB49</v>
      </c>
      <c r="B138" s="127" t="s">
        <v>1019</v>
      </c>
      <c r="C138" s="127" t="s">
        <v>1180</v>
      </c>
      <c r="D138" s="127" t="s">
        <v>1181</v>
      </c>
      <c r="E138" s="243" t="s">
        <v>1182</v>
      </c>
      <c r="F138" s="289" t="s">
        <v>1183</v>
      </c>
      <c r="G138" s="127" t="s">
        <v>1184</v>
      </c>
      <c r="H138" s="295" t="s">
        <v>1185</v>
      </c>
    </row>
    <row r="139" spans="1:8" ht="43.2">
      <c r="A139" s="127" t="str">
        <f t="shared" si="4"/>
        <v>DeclarationB55</v>
      </c>
      <c r="B139" s="127" t="s">
        <v>1019</v>
      </c>
      <c r="C139" s="127" t="s">
        <v>1186</v>
      </c>
      <c r="D139" s="127" t="s">
        <v>1187</v>
      </c>
      <c r="E139" s="247" t="s">
        <v>1188</v>
      </c>
      <c r="F139" s="244" t="s">
        <v>1189</v>
      </c>
      <c r="G139" s="127" t="s">
        <v>1190</v>
      </c>
      <c r="H139" s="295" t="s">
        <v>1191</v>
      </c>
    </row>
    <row r="140" spans="1:8" ht="43.2">
      <c r="A140" s="127" t="str">
        <f t="shared" si="4"/>
        <v>DeclarationB61</v>
      </c>
      <c r="B140" s="127" t="s">
        <v>1019</v>
      </c>
      <c r="C140" s="127" t="s">
        <v>1192</v>
      </c>
      <c r="D140" s="127" t="s">
        <v>1193</v>
      </c>
      <c r="E140" s="247" t="s">
        <v>1194</v>
      </c>
      <c r="F140" s="244" t="s">
        <v>1195</v>
      </c>
      <c r="G140" s="127" t="s">
        <v>1196</v>
      </c>
      <c r="H140" s="295" t="s">
        <v>1197</v>
      </c>
    </row>
    <row r="141" spans="1:8">
      <c r="A141" s="127" t="str">
        <f t="shared" si="4"/>
        <v>DeclarationB67</v>
      </c>
      <c r="B141" s="127" t="s">
        <v>1019</v>
      </c>
      <c r="C141" s="127" t="s">
        <v>1198</v>
      </c>
      <c r="D141" s="127" t="s">
        <v>1199</v>
      </c>
      <c r="E141" s="243" t="s">
        <v>1200</v>
      </c>
      <c r="F141" s="244" t="s">
        <v>1201</v>
      </c>
      <c r="G141" s="127" t="s">
        <v>1202</v>
      </c>
      <c r="H141" s="295" t="s">
        <v>1203</v>
      </c>
    </row>
    <row r="142" spans="1:8" ht="27.6">
      <c r="A142" s="127" t="str">
        <f t="shared" si="4"/>
        <v>DeclarationB69</v>
      </c>
      <c r="B142" s="127" t="s">
        <v>1019</v>
      </c>
      <c r="C142" s="127" t="s">
        <v>1204</v>
      </c>
      <c r="D142" s="127" t="s">
        <v>1205</v>
      </c>
      <c r="E142" s="243" t="s">
        <v>12756</v>
      </c>
      <c r="F142" s="289" t="s">
        <v>1206</v>
      </c>
      <c r="G142" s="127" t="s">
        <v>1207</v>
      </c>
      <c r="H142" s="295" t="s">
        <v>1208</v>
      </c>
    </row>
    <row r="143" spans="1:8" ht="43.2">
      <c r="A143" s="127" t="str">
        <f t="shared" si="4"/>
        <v>DeclarationB71</v>
      </c>
      <c r="B143" s="127" t="s">
        <v>1019</v>
      </c>
      <c r="C143" s="127" t="s">
        <v>1209</v>
      </c>
      <c r="D143" s="127" t="s">
        <v>1210</v>
      </c>
      <c r="E143" s="243" t="s">
        <v>12757</v>
      </c>
      <c r="F143" s="244" t="s">
        <v>1211</v>
      </c>
      <c r="G143" s="127" t="s">
        <v>1212</v>
      </c>
      <c r="H143" s="295" t="s">
        <v>1213</v>
      </c>
    </row>
    <row r="144" spans="1:8" ht="52.8">
      <c r="A144" s="127" t="str">
        <f t="shared" ref="A144:A177" si="6">B144&amp;C144</f>
        <v>Declaration</v>
      </c>
      <c r="B144" s="127" t="s">
        <v>1019</v>
      </c>
      <c r="D144" s="127" t="s">
        <v>1214</v>
      </c>
      <c r="E144" s="243" t="s">
        <v>1215</v>
      </c>
      <c r="F144" s="264" t="s">
        <v>1216</v>
      </c>
      <c r="G144" s="127" t="s">
        <v>1217</v>
      </c>
      <c r="H144" s="295" t="s">
        <v>1218</v>
      </c>
    </row>
    <row r="145" spans="1:8" ht="57.6">
      <c r="A145" s="127" t="str">
        <f t="shared" si="6"/>
        <v>DeclarationB73</v>
      </c>
      <c r="B145" s="127" t="s">
        <v>1019</v>
      </c>
      <c r="C145" s="127" t="s">
        <v>1219</v>
      </c>
      <c r="D145" s="127" t="s">
        <v>1220</v>
      </c>
      <c r="E145" s="247" t="s">
        <v>1221</v>
      </c>
      <c r="F145" s="244" t="s">
        <v>1222</v>
      </c>
      <c r="G145" s="127" t="s">
        <v>1223</v>
      </c>
      <c r="H145" s="295" t="s">
        <v>1224</v>
      </c>
    </row>
    <row r="146" spans="1:8" ht="27.6">
      <c r="A146" s="127" t="str">
        <f t="shared" si="6"/>
        <v>DeclarationB77</v>
      </c>
      <c r="B146" s="127" t="s">
        <v>1019</v>
      </c>
      <c r="C146" s="127" t="s">
        <v>1225</v>
      </c>
      <c r="D146" s="127" t="s">
        <v>1226</v>
      </c>
      <c r="E146" s="243" t="s">
        <v>12758</v>
      </c>
      <c r="F146" s="244" t="s">
        <v>1227</v>
      </c>
      <c r="G146" s="127" t="s">
        <v>1228</v>
      </c>
      <c r="H146" s="301" t="s">
        <v>1229</v>
      </c>
    </row>
    <row r="147" spans="1:8" ht="43.2">
      <c r="A147" s="127" t="str">
        <f t="shared" si="6"/>
        <v>DeclarationB79</v>
      </c>
      <c r="B147" s="127" t="s">
        <v>1019</v>
      </c>
      <c r="C147" s="127" t="s">
        <v>1230</v>
      </c>
      <c r="D147" s="127" t="s">
        <v>1231</v>
      </c>
      <c r="E147" s="247" t="s">
        <v>1232</v>
      </c>
      <c r="F147" s="289" t="s">
        <v>1233</v>
      </c>
      <c r="G147" s="127" t="s">
        <v>1234</v>
      </c>
      <c r="H147" s="295" t="s">
        <v>1235</v>
      </c>
    </row>
    <row r="148" spans="1:8" ht="34.799999999999997">
      <c r="A148" s="127" t="str">
        <f t="shared" si="6"/>
        <v>DeclarationB81</v>
      </c>
      <c r="B148" s="127" t="s">
        <v>1019</v>
      </c>
      <c r="C148" s="127" t="s">
        <v>1236</v>
      </c>
      <c r="D148" s="127" t="s">
        <v>1237</v>
      </c>
      <c r="E148" s="243" t="s">
        <v>12759</v>
      </c>
      <c r="F148" s="244" t="s">
        <v>1238</v>
      </c>
      <c r="G148" s="127" t="s">
        <v>1239</v>
      </c>
      <c r="H148" s="295" t="s">
        <v>1240</v>
      </c>
    </row>
    <row r="149" spans="1:8" ht="27.6">
      <c r="A149" s="127" t="str">
        <f t="shared" si="6"/>
        <v>DeclarationB83</v>
      </c>
      <c r="B149" s="127" t="s">
        <v>1019</v>
      </c>
      <c r="C149" s="127" t="s">
        <v>1241</v>
      </c>
      <c r="D149" s="127" t="s">
        <v>1242</v>
      </c>
      <c r="E149" s="243" t="s">
        <v>1243</v>
      </c>
      <c r="F149" s="244" t="s">
        <v>1244</v>
      </c>
      <c r="G149" s="127" t="s">
        <v>1245</v>
      </c>
      <c r="H149" s="301" t="s">
        <v>1246</v>
      </c>
    </row>
    <row r="150" spans="1:8">
      <c r="A150" s="127" t="str">
        <f t="shared" si="6"/>
        <v>DeclarationD25</v>
      </c>
      <c r="B150" s="127" t="s">
        <v>1019</v>
      </c>
      <c r="C150" s="127" t="s">
        <v>1247</v>
      </c>
      <c r="D150" s="127" t="s">
        <v>1248</v>
      </c>
      <c r="E150" s="243" t="s">
        <v>1249</v>
      </c>
      <c r="F150" s="244" t="s">
        <v>1249</v>
      </c>
      <c r="G150" s="127" t="s">
        <v>1250</v>
      </c>
      <c r="H150" s="295" t="s">
        <v>1251</v>
      </c>
    </row>
    <row r="151" spans="1:8">
      <c r="A151" s="127" t="str">
        <f t="shared" si="6"/>
        <v>DeclarationB68</v>
      </c>
      <c r="B151" s="127" t="s">
        <v>1019</v>
      </c>
      <c r="C151" s="127" t="s">
        <v>1252</v>
      </c>
      <c r="D151" s="127" t="s">
        <v>1253</v>
      </c>
      <c r="E151" s="243" t="s">
        <v>1254</v>
      </c>
      <c r="F151" s="244" t="s">
        <v>1255</v>
      </c>
      <c r="G151" s="127" t="s">
        <v>1256</v>
      </c>
      <c r="H151" s="295" t="s">
        <v>1253</v>
      </c>
    </row>
    <row r="152" spans="1:8">
      <c r="A152" s="127" t="str">
        <f t="shared" si="6"/>
        <v>DeclarationG25</v>
      </c>
      <c r="B152" s="127" t="s">
        <v>1019</v>
      </c>
      <c r="C152" s="127" t="s">
        <v>1257</v>
      </c>
      <c r="D152" s="127" t="s">
        <v>1258</v>
      </c>
      <c r="E152" s="243" t="s">
        <v>1259</v>
      </c>
      <c r="F152" s="244" t="s">
        <v>1260</v>
      </c>
      <c r="G152" s="127" t="s">
        <v>1261</v>
      </c>
      <c r="H152" s="295" t="s">
        <v>1262</v>
      </c>
    </row>
    <row r="153" spans="1:8">
      <c r="A153" s="127" t="str">
        <f t="shared" si="6"/>
        <v>DeclarationB26</v>
      </c>
      <c r="B153" s="127" t="s">
        <v>1019</v>
      </c>
      <c r="C153" s="127" t="s">
        <v>1263</v>
      </c>
      <c r="D153" s="127" t="s">
        <v>44</v>
      </c>
      <c r="E153" s="243" t="s">
        <v>1264</v>
      </c>
      <c r="F153" s="244" t="s">
        <v>1265</v>
      </c>
      <c r="G153" s="127" t="s">
        <v>1266</v>
      </c>
      <c r="H153" s="295" t="s">
        <v>44</v>
      </c>
    </row>
    <row r="154" spans="1:8">
      <c r="A154" s="127" t="str">
        <f t="shared" si="6"/>
        <v>DeclarationB27</v>
      </c>
      <c r="B154" s="127" t="s">
        <v>1019</v>
      </c>
      <c r="C154" s="127" t="s">
        <v>1267</v>
      </c>
      <c r="D154" s="127" t="s">
        <v>45</v>
      </c>
      <c r="E154" s="243" t="s">
        <v>12732</v>
      </c>
      <c r="F154" s="265" t="s">
        <v>1268</v>
      </c>
      <c r="G154" t="s">
        <v>12731</v>
      </c>
      <c r="H154" s="295" t="s">
        <v>45</v>
      </c>
    </row>
    <row r="155" spans="1:8">
      <c r="A155" s="127" t="str">
        <f t="shared" si="6"/>
        <v>DeclarationB28</v>
      </c>
      <c r="B155" s="127" t="s">
        <v>1019</v>
      </c>
      <c r="C155" s="127" t="s">
        <v>1269</v>
      </c>
      <c r="G155"/>
      <c r="H155" s="295"/>
    </row>
    <row r="156" spans="1:8">
      <c r="A156" s="127" t="str">
        <f t="shared" si="6"/>
        <v>DeclarationB29</v>
      </c>
      <c r="B156" s="127" t="s">
        <v>1019</v>
      </c>
      <c r="C156" s="127" t="s">
        <v>1270</v>
      </c>
      <c r="G156"/>
      <c r="H156" s="295"/>
    </row>
    <row r="157" spans="1:8">
      <c r="A157" s="127" t="str">
        <f t="shared" si="6"/>
        <v>DeclarationB32</v>
      </c>
      <c r="B157" s="127" t="s">
        <v>1019</v>
      </c>
      <c r="C157" s="127" t="s">
        <v>1271</v>
      </c>
      <c r="D157" s="127" t="s">
        <v>44</v>
      </c>
      <c r="E157" s="243" t="s">
        <v>1264</v>
      </c>
      <c r="F157" s="244" t="s">
        <v>1265</v>
      </c>
      <c r="G157" s="127" t="s">
        <v>1266</v>
      </c>
      <c r="H157" s="295" t="s">
        <v>44</v>
      </c>
    </row>
    <row r="158" spans="1:8">
      <c r="A158" s="127" t="str">
        <f t="shared" si="6"/>
        <v>DeclarationB33</v>
      </c>
      <c r="B158" s="127" t="s">
        <v>1019</v>
      </c>
      <c r="C158" s="127" t="s">
        <v>1272</v>
      </c>
      <c r="D158" s="127" t="s">
        <v>45</v>
      </c>
      <c r="E158" s="243" t="s">
        <v>12732</v>
      </c>
      <c r="F158" s="265" t="s">
        <v>1268</v>
      </c>
      <c r="G158" t="s">
        <v>12731</v>
      </c>
      <c r="H158" s="295" t="s">
        <v>45</v>
      </c>
    </row>
    <row r="159" spans="1:8">
      <c r="A159" s="127" t="str">
        <f t="shared" si="6"/>
        <v>DeclarationB34</v>
      </c>
      <c r="B159" s="127" t="s">
        <v>1019</v>
      </c>
      <c r="C159" s="127" t="s">
        <v>1273</v>
      </c>
      <c r="G159"/>
      <c r="H159" s="295"/>
    </row>
    <row r="160" spans="1:8">
      <c r="A160" s="127" t="str">
        <f t="shared" si="6"/>
        <v>DeclarationB35</v>
      </c>
      <c r="B160" s="127" t="s">
        <v>1019</v>
      </c>
      <c r="C160" s="127" t="s">
        <v>1274</v>
      </c>
      <c r="G160"/>
      <c r="H160" s="295"/>
    </row>
    <row r="161" spans="1:8">
      <c r="A161" s="127" t="str">
        <f t="shared" ref="A161:A164" si="7">B161&amp;C161</f>
        <v>DeclarationB38</v>
      </c>
      <c r="B161" s="127" t="s">
        <v>1019</v>
      </c>
      <c r="C161" s="127" t="s">
        <v>1275</v>
      </c>
      <c r="D161" s="127" t="s">
        <v>44</v>
      </c>
      <c r="E161" s="243" t="s">
        <v>1264</v>
      </c>
      <c r="F161" s="244" t="s">
        <v>1265</v>
      </c>
      <c r="G161" s="127" t="s">
        <v>1266</v>
      </c>
      <c r="H161" s="295" t="s">
        <v>44</v>
      </c>
    </row>
    <row r="162" spans="1:8">
      <c r="A162" s="127" t="str">
        <f t="shared" si="7"/>
        <v>DeclarationB39</v>
      </c>
      <c r="B162" s="127" t="s">
        <v>1019</v>
      </c>
      <c r="C162" s="127" t="s">
        <v>1276</v>
      </c>
      <c r="D162" s="127" t="s">
        <v>45</v>
      </c>
      <c r="E162" s="243" t="s">
        <v>12732</v>
      </c>
      <c r="F162" s="265" t="s">
        <v>1268</v>
      </c>
      <c r="G162" t="s">
        <v>12731</v>
      </c>
      <c r="H162" s="295" t="s">
        <v>45</v>
      </c>
    </row>
    <row r="163" spans="1:8">
      <c r="A163" s="127" t="str">
        <f t="shared" si="7"/>
        <v>DeclarationB40</v>
      </c>
      <c r="B163" s="127" t="s">
        <v>1019</v>
      </c>
      <c r="C163" s="127" t="s">
        <v>1277</v>
      </c>
      <c r="G163"/>
      <c r="H163" s="295"/>
    </row>
    <row r="164" spans="1:8">
      <c r="A164" s="127" t="str">
        <f t="shared" si="7"/>
        <v>DeclarationB41</v>
      </c>
      <c r="B164" s="127" t="s">
        <v>1019</v>
      </c>
      <c r="C164" s="127" t="s">
        <v>1278</v>
      </c>
      <c r="G164"/>
      <c r="H164" s="295"/>
    </row>
    <row r="165" spans="1:8">
      <c r="A165" s="127" t="str">
        <f t="shared" si="6"/>
        <v>DeclarationAth</v>
      </c>
      <c r="B165" s="127" t="s">
        <v>1019</v>
      </c>
      <c r="C165" s="127" t="s">
        <v>1279</v>
      </c>
      <c r="D165" s="127" t="s">
        <v>1280</v>
      </c>
      <c r="E165" s="243" t="s">
        <v>1281</v>
      </c>
      <c r="F165" s="244" t="s">
        <v>1282</v>
      </c>
      <c r="G165" s="127" t="s">
        <v>1283</v>
      </c>
      <c r="H165" s="295" t="s">
        <v>1284</v>
      </c>
    </row>
    <row r="166" spans="1:8">
      <c r="A166" s="127" t="str">
        <f t="shared" si="6"/>
        <v>DeclarationB86</v>
      </c>
      <c r="B166" s="127" t="s">
        <v>1019</v>
      </c>
      <c r="C166" s="127" t="s">
        <v>1285</v>
      </c>
      <c r="D166" s="127" t="s">
        <v>26</v>
      </c>
      <c r="E166" s="243" t="s">
        <v>1286</v>
      </c>
      <c r="F166" s="244" t="s">
        <v>1287</v>
      </c>
      <c r="G166" s="127" t="s">
        <v>1288</v>
      </c>
      <c r="H166" s="295" t="s">
        <v>1289</v>
      </c>
    </row>
    <row r="167" spans="1:8">
      <c r="A167" s="127" t="str">
        <f t="shared" si="6"/>
        <v>DeclarationB87</v>
      </c>
      <c r="B167" s="127" t="s">
        <v>1019</v>
      </c>
      <c r="C167" s="127" t="s">
        <v>1290</v>
      </c>
      <c r="D167" s="127" t="s">
        <v>23</v>
      </c>
      <c r="E167" s="243" t="s">
        <v>1291</v>
      </c>
      <c r="F167" s="244" t="s">
        <v>1292</v>
      </c>
      <c r="G167" s="127" t="s">
        <v>1293</v>
      </c>
      <c r="H167" s="295" t="s">
        <v>23</v>
      </c>
    </row>
    <row r="168" spans="1:8">
      <c r="A168" s="127" t="str">
        <f t="shared" si="6"/>
        <v>DeclarationB88</v>
      </c>
      <c r="B168" s="127" t="s">
        <v>1019</v>
      </c>
      <c r="C168" s="127" t="s">
        <v>1294</v>
      </c>
      <c r="D168" s="127" t="s">
        <v>27</v>
      </c>
      <c r="E168" s="243" t="s">
        <v>1295</v>
      </c>
      <c r="F168" s="244" t="s">
        <v>1296</v>
      </c>
      <c r="G168" s="127" t="s">
        <v>1297</v>
      </c>
      <c r="H168" s="295" t="s">
        <v>1298</v>
      </c>
    </row>
    <row r="169" spans="1:8" ht="13.8">
      <c r="A169" s="127" t="str">
        <f t="shared" si="6"/>
        <v>DeclarationB89</v>
      </c>
      <c r="B169" s="127" t="s">
        <v>1019</v>
      </c>
      <c r="C169" s="127" t="s">
        <v>1299</v>
      </c>
      <c r="D169" s="266">
        <v>1</v>
      </c>
      <c r="E169" s="266">
        <v>1</v>
      </c>
      <c r="F169" s="267">
        <v>1</v>
      </c>
      <c r="G169" s="266">
        <v>1</v>
      </c>
      <c r="H169" s="295" t="s">
        <v>1300</v>
      </c>
    </row>
    <row r="170" spans="1:8">
      <c r="A170" s="127" t="str">
        <f t="shared" si="6"/>
        <v>DeclarationB90</v>
      </c>
      <c r="B170" s="127" t="s">
        <v>1019</v>
      </c>
      <c r="C170" s="127" t="s">
        <v>1301</v>
      </c>
      <c r="D170" s="268" t="s">
        <v>30</v>
      </c>
      <c r="E170" s="269" t="s">
        <v>1302</v>
      </c>
      <c r="F170" s="293" t="s">
        <v>1303</v>
      </c>
      <c r="G170" s="270" t="s">
        <v>1304</v>
      </c>
      <c r="H170" s="297" t="s">
        <v>1305</v>
      </c>
    </row>
    <row r="171" spans="1:8">
      <c r="A171" s="127" t="str">
        <f t="shared" si="6"/>
        <v>DeclarationB91</v>
      </c>
      <c r="B171" s="127" t="s">
        <v>1019</v>
      </c>
      <c r="C171" s="127" t="s">
        <v>1306</v>
      </c>
      <c r="D171" s="268" t="s">
        <v>31</v>
      </c>
      <c r="E171" s="269" t="s">
        <v>1307</v>
      </c>
      <c r="F171" s="293" t="s">
        <v>1308</v>
      </c>
      <c r="G171" s="270" t="s">
        <v>1309</v>
      </c>
      <c r="H171" s="297" t="s">
        <v>1310</v>
      </c>
    </row>
    <row r="172" spans="1:8">
      <c r="A172" s="127" t="str">
        <f t="shared" si="6"/>
        <v>DeclarationB92</v>
      </c>
      <c r="B172" s="127" t="s">
        <v>1019</v>
      </c>
      <c r="C172" s="127" t="s">
        <v>1311</v>
      </c>
      <c r="D172" s="268" t="s">
        <v>32</v>
      </c>
      <c r="E172" s="269" t="s">
        <v>1312</v>
      </c>
      <c r="F172" s="293" t="s">
        <v>1313</v>
      </c>
      <c r="G172" s="270" t="s">
        <v>1314</v>
      </c>
      <c r="H172" s="297" t="s">
        <v>1315</v>
      </c>
    </row>
    <row r="173" spans="1:8">
      <c r="A173" s="127" t="str">
        <f t="shared" si="6"/>
        <v>DeclarationB93</v>
      </c>
      <c r="B173" s="127" t="s">
        <v>1019</v>
      </c>
      <c r="C173" s="127" t="s">
        <v>1316</v>
      </c>
      <c r="D173" s="268" t="s">
        <v>33</v>
      </c>
      <c r="E173" s="269" t="s">
        <v>1317</v>
      </c>
      <c r="F173" s="293" t="s">
        <v>1318</v>
      </c>
      <c r="G173" s="270" t="s">
        <v>1319</v>
      </c>
      <c r="H173" s="297" t="s">
        <v>1320</v>
      </c>
    </row>
    <row r="174" spans="1:8">
      <c r="A174" s="127" t="str">
        <f t="shared" si="6"/>
        <v>DeclarationB94</v>
      </c>
      <c r="B174" s="127" t="s">
        <v>1019</v>
      </c>
      <c r="C174" s="127" t="s">
        <v>1321</v>
      </c>
      <c r="D174" s="127" t="s">
        <v>34</v>
      </c>
      <c r="E174" s="243" t="s">
        <v>1322</v>
      </c>
      <c r="F174" s="244" t="s">
        <v>1323</v>
      </c>
      <c r="G174" s="127" t="s">
        <v>1324</v>
      </c>
      <c r="H174" s="295" t="s">
        <v>1325</v>
      </c>
    </row>
    <row r="175" spans="1:8">
      <c r="A175" s="127" t="str">
        <f t="shared" si="6"/>
        <v>DeclarationB95</v>
      </c>
      <c r="B175" s="127" t="s">
        <v>1019</v>
      </c>
      <c r="C175" s="127" t="s">
        <v>1326</v>
      </c>
      <c r="D175" s="271" t="s">
        <v>1327</v>
      </c>
      <c r="E175" s="272" t="s">
        <v>1328</v>
      </c>
      <c r="F175" s="289" t="s">
        <v>1329</v>
      </c>
      <c r="G175" s="273" t="s">
        <v>1330</v>
      </c>
      <c r="H175" s="295" t="s">
        <v>1331</v>
      </c>
    </row>
    <row r="176" spans="1:8">
      <c r="A176" s="127" t="str">
        <f t="shared" si="6"/>
        <v>DeclarationB96</v>
      </c>
      <c r="B176" s="127" t="s">
        <v>1019</v>
      </c>
      <c r="C176" s="127" t="s">
        <v>1332</v>
      </c>
      <c r="D176" s="271" t="s">
        <v>1333</v>
      </c>
      <c r="E176" s="263" t="s">
        <v>1334</v>
      </c>
      <c r="F176" s="289" t="s">
        <v>1335</v>
      </c>
      <c r="G176" s="274" t="s">
        <v>1336</v>
      </c>
      <c r="H176" s="295" t="s">
        <v>1337</v>
      </c>
    </row>
    <row r="177" spans="1:8">
      <c r="A177" s="127" t="str">
        <f t="shared" si="6"/>
        <v>DeclarationB97</v>
      </c>
      <c r="B177" s="127" t="s">
        <v>1019</v>
      </c>
      <c r="C177" s="127" t="s">
        <v>1338</v>
      </c>
      <c r="D177" s="271" t="s">
        <v>23</v>
      </c>
      <c r="E177" s="263" t="s">
        <v>1291</v>
      </c>
      <c r="F177" s="289" t="s">
        <v>1292</v>
      </c>
      <c r="G177" s="275" t="s">
        <v>1293</v>
      </c>
      <c r="H177" s="295" t="s">
        <v>1339</v>
      </c>
    </row>
    <row r="178" spans="1:8" ht="409.5" customHeight="1">
      <c r="A178" s="127" t="str">
        <f t="shared" ref="A178:A237" si="8">B178&amp;C178</f>
        <v>Smelter Look-upA1</v>
      </c>
      <c r="B178" s="127" t="s">
        <v>1340</v>
      </c>
      <c r="C178" s="127" t="s">
        <v>390</v>
      </c>
      <c r="D178" s="127" t="s">
        <v>1341</v>
      </c>
      <c r="E178" s="243" t="s">
        <v>1342</v>
      </c>
      <c r="F178" s="289" t="s">
        <v>1343</v>
      </c>
      <c r="G178" s="127" t="s">
        <v>1344</v>
      </c>
      <c r="H178" s="295" t="s">
        <v>1345</v>
      </c>
    </row>
    <row r="179" spans="1:8" ht="27.6">
      <c r="A179" s="127" t="str">
        <f t="shared" si="8"/>
        <v>Smelter Look-upA4</v>
      </c>
      <c r="B179" s="127" t="s">
        <v>1340</v>
      </c>
      <c r="C179" s="127" t="s">
        <v>1346</v>
      </c>
      <c r="D179" s="127" t="s">
        <v>1347</v>
      </c>
      <c r="E179" s="276"/>
      <c r="F179" s="244" t="s">
        <v>1348</v>
      </c>
      <c r="G179" s="127" t="s">
        <v>1349</v>
      </c>
      <c r="H179" s="295" t="s">
        <v>1350</v>
      </c>
    </row>
    <row r="180" spans="1:8" ht="27.6">
      <c r="A180" s="127" t="str">
        <f t="shared" si="8"/>
        <v>Smelter Look-upB4</v>
      </c>
      <c r="B180" s="127" t="s">
        <v>1340</v>
      </c>
      <c r="C180" s="127" t="s">
        <v>795</v>
      </c>
      <c r="D180" s="127" t="s">
        <v>1351</v>
      </c>
      <c r="E180" s="292" t="s">
        <v>1352</v>
      </c>
      <c r="F180" s="289" t="s">
        <v>1353</v>
      </c>
      <c r="G180" s="127" t="s">
        <v>1354</v>
      </c>
      <c r="H180" s="295" t="s">
        <v>1355</v>
      </c>
    </row>
    <row r="181" spans="1:8" ht="27.6">
      <c r="A181" s="127" t="str">
        <f t="shared" si="8"/>
        <v>Smelter Look-up</v>
      </c>
      <c r="B181" s="127" t="s">
        <v>1340</v>
      </c>
      <c r="D181" s="127" t="s">
        <v>1356</v>
      </c>
      <c r="E181" s="276"/>
      <c r="F181" s="244" t="s">
        <v>1357</v>
      </c>
      <c r="G181" s="127" t="s">
        <v>1358</v>
      </c>
      <c r="H181" s="295" t="s">
        <v>1359</v>
      </c>
    </row>
    <row r="182" spans="1:8" ht="27.6">
      <c r="A182" s="127" t="str">
        <f t="shared" si="8"/>
        <v>Smelter Look-upC4</v>
      </c>
      <c r="B182" s="127" t="s">
        <v>1340</v>
      </c>
      <c r="C182" s="127" t="s">
        <v>911</v>
      </c>
      <c r="D182" s="127" t="s">
        <v>1360</v>
      </c>
      <c r="E182" s="276" t="s">
        <v>1361</v>
      </c>
      <c r="F182" s="244" t="s">
        <v>1362</v>
      </c>
      <c r="G182" s="127" t="s">
        <v>1363</v>
      </c>
      <c r="H182" s="295" t="s">
        <v>1364</v>
      </c>
    </row>
    <row r="183" spans="1:8" ht="27.6">
      <c r="A183" s="127" t="str">
        <f t="shared" si="8"/>
        <v>Smelter Look-upD4</v>
      </c>
      <c r="B183" s="127" t="s">
        <v>1340</v>
      </c>
      <c r="C183" s="127" t="s">
        <v>1365</v>
      </c>
      <c r="D183" s="127" t="s">
        <v>1366</v>
      </c>
      <c r="E183" s="276"/>
      <c r="F183" s="244" t="s">
        <v>1367</v>
      </c>
      <c r="G183" s="127" t="s">
        <v>1368</v>
      </c>
      <c r="H183" s="295" t="s">
        <v>1369</v>
      </c>
    </row>
    <row r="184" spans="1:8" ht="27.6">
      <c r="A184" s="127" t="str">
        <f t="shared" si="8"/>
        <v>Smelter Look-upE4</v>
      </c>
      <c r="B184" s="127" t="s">
        <v>1340</v>
      </c>
      <c r="C184" s="127" t="s">
        <v>1370</v>
      </c>
      <c r="D184" s="127" t="s">
        <v>1371</v>
      </c>
      <c r="E184" s="292" t="s">
        <v>1372</v>
      </c>
      <c r="F184" s="289" t="s">
        <v>1373</v>
      </c>
      <c r="G184" s="127" t="s">
        <v>1374</v>
      </c>
      <c r="H184" s="295" t="s">
        <v>1375</v>
      </c>
    </row>
    <row r="185" spans="1:8" ht="27.6">
      <c r="A185" s="127" t="str">
        <f t="shared" si="8"/>
        <v>Smelter Look-upF4</v>
      </c>
      <c r="B185" s="127" t="s">
        <v>1340</v>
      </c>
      <c r="C185" s="127" t="s">
        <v>1376</v>
      </c>
      <c r="D185" s="127" t="s">
        <v>1377</v>
      </c>
      <c r="E185" s="243" t="s">
        <v>1378</v>
      </c>
      <c r="F185" s="244" t="s">
        <v>1379</v>
      </c>
      <c r="G185" s="127" t="s">
        <v>1380</v>
      </c>
      <c r="H185" s="295" t="s">
        <v>1381</v>
      </c>
    </row>
    <row r="186" spans="1:8" ht="27.6">
      <c r="A186" s="127" t="str">
        <f t="shared" si="8"/>
        <v>Smelter Look-upG4</v>
      </c>
      <c r="B186" s="127" t="s">
        <v>1340</v>
      </c>
      <c r="C186" s="127" t="s">
        <v>1382</v>
      </c>
      <c r="D186" s="127" t="s">
        <v>1383</v>
      </c>
      <c r="E186" s="243" t="s">
        <v>1384</v>
      </c>
      <c r="F186" s="244" t="s">
        <v>1385</v>
      </c>
      <c r="G186" s="127" t="s">
        <v>1386</v>
      </c>
      <c r="H186" s="295" t="s">
        <v>1387</v>
      </c>
    </row>
    <row r="187" spans="1:8" ht="27.6">
      <c r="A187" s="127" t="str">
        <f t="shared" si="8"/>
        <v>Smelter Look-upH4</v>
      </c>
      <c r="B187" s="127" t="s">
        <v>1340</v>
      </c>
      <c r="C187" s="127" t="s">
        <v>1388</v>
      </c>
      <c r="D187" s="127" t="s">
        <v>1389</v>
      </c>
      <c r="E187" s="243" t="s">
        <v>1390</v>
      </c>
      <c r="F187" s="244" t="s">
        <v>1391</v>
      </c>
      <c r="G187" s="127" t="s">
        <v>1392</v>
      </c>
      <c r="H187" s="295" t="s">
        <v>1393</v>
      </c>
    </row>
    <row r="188" spans="1:8" ht="27.6">
      <c r="A188" s="127" t="str">
        <f t="shared" si="8"/>
        <v>Smelter Look-upI4</v>
      </c>
      <c r="B188" s="127" t="s">
        <v>1340</v>
      </c>
      <c r="C188" s="127" t="s">
        <v>1038</v>
      </c>
      <c r="D188" s="127" t="s">
        <v>1394</v>
      </c>
      <c r="E188" s="243" t="s">
        <v>1395</v>
      </c>
      <c r="F188" s="244" t="s">
        <v>1396</v>
      </c>
      <c r="G188" s="127" t="s">
        <v>1397</v>
      </c>
      <c r="H188" s="295" t="s">
        <v>1398</v>
      </c>
    </row>
    <row r="189" spans="1:8">
      <c r="A189" s="127" t="s">
        <v>1399</v>
      </c>
      <c r="B189" s="127" t="s">
        <v>1400</v>
      </c>
      <c r="C189" s="127" t="s">
        <v>1346</v>
      </c>
      <c r="D189" s="127" t="s">
        <v>1401</v>
      </c>
      <c r="E189" s="243" t="s">
        <v>1402</v>
      </c>
      <c r="F189" s="244" t="s">
        <v>1403</v>
      </c>
      <c r="G189" s="127" t="s">
        <v>1404</v>
      </c>
      <c r="H189" s="295" t="s">
        <v>1405</v>
      </c>
    </row>
    <row r="190" spans="1:8">
      <c r="A190" s="127" t="str">
        <f t="shared" si="8"/>
        <v>Smelter ListB4</v>
      </c>
      <c r="B190" s="127" t="s">
        <v>1400</v>
      </c>
      <c r="C190" s="127" t="s">
        <v>795</v>
      </c>
      <c r="D190" s="127" t="s">
        <v>1406</v>
      </c>
      <c r="E190" s="243" t="s">
        <v>1407</v>
      </c>
      <c r="F190" s="244" t="s">
        <v>1408</v>
      </c>
      <c r="G190" s="127" t="s">
        <v>1409</v>
      </c>
      <c r="H190" s="295" t="s">
        <v>1410</v>
      </c>
    </row>
    <row r="191" spans="1:8">
      <c r="A191" s="127" t="str">
        <f t="shared" si="8"/>
        <v>Smelter ListC4</v>
      </c>
      <c r="B191" s="127" t="s">
        <v>1400</v>
      </c>
      <c r="C191" s="127" t="s">
        <v>911</v>
      </c>
      <c r="D191" s="127" t="s">
        <v>1351</v>
      </c>
      <c r="E191" s="292" t="s">
        <v>1352</v>
      </c>
      <c r="F191" s="289" t="s">
        <v>1353</v>
      </c>
      <c r="G191" s="127" t="s">
        <v>1354</v>
      </c>
      <c r="H191" s="295" t="s">
        <v>1355</v>
      </c>
    </row>
    <row r="192" spans="1:8" ht="26.4">
      <c r="A192" s="127" t="str">
        <f t="shared" si="8"/>
        <v>Smelter ListD4</v>
      </c>
      <c r="B192" s="127" t="s">
        <v>1400</v>
      </c>
      <c r="C192" s="127" t="s">
        <v>1365</v>
      </c>
      <c r="D192" s="277" t="s">
        <v>1411</v>
      </c>
      <c r="E192" s="292" t="s">
        <v>1412</v>
      </c>
      <c r="F192" s="289" t="s">
        <v>1413</v>
      </c>
      <c r="G192" s="277" t="s">
        <v>1414</v>
      </c>
      <c r="H192" s="295" t="s">
        <v>1415</v>
      </c>
    </row>
    <row r="193" spans="1:8" ht="15.6">
      <c r="A193" s="127" t="str">
        <f t="shared" si="8"/>
        <v>Smelter ListE4</v>
      </c>
      <c r="B193" s="127" t="s">
        <v>1400</v>
      </c>
      <c r="C193" s="127" t="s">
        <v>1370</v>
      </c>
      <c r="D193" s="127" t="s">
        <v>1416</v>
      </c>
      <c r="E193" s="243" t="s">
        <v>1417</v>
      </c>
      <c r="F193" s="244" t="s">
        <v>1418</v>
      </c>
      <c r="G193" s="127" t="s">
        <v>1419</v>
      </c>
      <c r="H193" s="295" t="s">
        <v>1420</v>
      </c>
    </row>
    <row r="194" spans="1:8">
      <c r="A194" s="127" t="str">
        <f t="shared" si="8"/>
        <v>Smelter ListH4</v>
      </c>
      <c r="B194" s="127" t="s">
        <v>1400</v>
      </c>
      <c r="C194" s="127" t="s">
        <v>1388</v>
      </c>
      <c r="D194" s="127" t="s">
        <v>1383</v>
      </c>
      <c r="E194" s="243" t="s">
        <v>1384</v>
      </c>
      <c r="F194" s="244" t="s">
        <v>1385</v>
      </c>
      <c r="G194" s="127" t="s">
        <v>1386</v>
      </c>
      <c r="H194" s="295" t="s">
        <v>1387</v>
      </c>
    </row>
    <row r="195" spans="1:8">
      <c r="A195" s="127" t="str">
        <f t="shared" si="8"/>
        <v>Smelter ListI4</v>
      </c>
      <c r="B195" s="127" t="s">
        <v>1400</v>
      </c>
      <c r="C195" s="127" t="s">
        <v>1038</v>
      </c>
      <c r="D195" s="127" t="s">
        <v>1389</v>
      </c>
      <c r="E195" s="243" t="s">
        <v>1390</v>
      </c>
      <c r="F195" s="244" t="s">
        <v>1391</v>
      </c>
      <c r="G195" s="127" t="s">
        <v>1392</v>
      </c>
      <c r="H195" s="295" t="s">
        <v>1393</v>
      </c>
    </row>
    <row r="196" spans="1:8">
      <c r="A196" s="127" t="str">
        <f t="shared" si="8"/>
        <v>Smelter ListJ4</v>
      </c>
      <c r="B196" s="127" t="s">
        <v>1400</v>
      </c>
      <c r="C196" s="127" t="s">
        <v>1421</v>
      </c>
      <c r="D196" s="127" t="s">
        <v>1394</v>
      </c>
      <c r="E196" s="243" t="s">
        <v>1395</v>
      </c>
      <c r="F196" s="244" t="s">
        <v>1396</v>
      </c>
      <c r="G196" s="127" t="s">
        <v>1397</v>
      </c>
      <c r="H196" s="295" t="s">
        <v>1398</v>
      </c>
    </row>
    <row r="197" spans="1:8">
      <c r="A197" s="127" t="str">
        <f t="shared" si="8"/>
        <v>Smelter ListK4</v>
      </c>
      <c r="B197" s="127" t="s">
        <v>1400</v>
      </c>
      <c r="C197" s="127" t="s">
        <v>1422</v>
      </c>
      <c r="D197" s="127" t="s">
        <v>1423</v>
      </c>
      <c r="E197" s="243" t="s">
        <v>1424</v>
      </c>
      <c r="F197" s="244" t="s">
        <v>1425</v>
      </c>
      <c r="G197" s="127" t="s">
        <v>1426</v>
      </c>
      <c r="H197" s="295" t="s">
        <v>1427</v>
      </c>
    </row>
    <row r="198" spans="1:8">
      <c r="A198" s="127" t="str">
        <f t="shared" si="8"/>
        <v>Smelter ListL4</v>
      </c>
      <c r="B198" s="127" t="s">
        <v>1400</v>
      </c>
      <c r="C198" s="127" t="s">
        <v>1428</v>
      </c>
      <c r="D198" s="127" t="s">
        <v>1429</v>
      </c>
      <c r="E198" s="243" t="s">
        <v>1430</v>
      </c>
      <c r="F198" s="244" t="s">
        <v>1431</v>
      </c>
      <c r="G198" s="127" t="s">
        <v>1432</v>
      </c>
      <c r="H198" s="295" t="s">
        <v>1433</v>
      </c>
    </row>
    <row r="199" spans="1:8">
      <c r="A199" s="127" t="str">
        <f t="shared" si="8"/>
        <v>Smelter ListM4</v>
      </c>
      <c r="B199" s="127" t="s">
        <v>1400</v>
      </c>
      <c r="C199" s="127" t="s">
        <v>1434</v>
      </c>
      <c r="D199" s="127" t="s">
        <v>1435</v>
      </c>
      <c r="E199" s="243" t="s">
        <v>1436</v>
      </c>
      <c r="F199" s="244" t="s">
        <v>1437</v>
      </c>
      <c r="G199" s="127" t="s">
        <v>1438</v>
      </c>
      <c r="H199" s="295" t="s">
        <v>1439</v>
      </c>
    </row>
    <row r="200" spans="1:8" ht="28.8">
      <c r="A200" s="127" t="str">
        <f t="shared" si="8"/>
        <v>Smelter ListN4</v>
      </c>
      <c r="B200" s="127" t="s">
        <v>1400</v>
      </c>
      <c r="C200" s="127" t="s">
        <v>1440</v>
      </c>
      <c r="D200" s="127" t="s">
        <v>1441</v>
      </c>
      <c r="E200" s="243" t="s">
        <v>1442</v>
      </c>
      <c r="F200" s="244" t="s">
        <v>1443</v>
      </c>
      <c r="G200" s="127" t="s">
        <v>1444</v>
      </c>
      <c r="H200" s="295" t="s">
        <v>1445</v>
      </c>
    </row>
    <row r="201" spans="1:8" ht="28.8">
      <c r="A201" s="127" t="str">
        <f t="shared" si="8"/>
        <v>Smelter ListO4</v>
      </c>
      <c r="B201" s="127" t="s">
        <v>1400</v>
      </c>
      <c r="C201" s="127" t="s">
        <v>1446</v>
      </c>
      <c r="D201" s="127" t="s">
        <v>1447</v>
      </c>
      <c r="E201" s="243" t="s">
        <v>1448</v>
      </c>
      <c r="F201" s="244" t="s">
        <v>1449</v>
      </c>
      <c r="G201" s="127" t="s">
        <v>1450</v>
      </c>
      <c r="H201" s="295" t="s">
        <v>1451</v>
      </c>
    </row>
    <row r="202" spans="1:8" ht="27.6">
      <c r="A202" s="127" t="str">
        <f t="shared" si="8"/>
        <v>Smelter ListP4</v>
      </c>
      <c r="B202" s="127" t="s">
        <v>1400</v>
      </c>
      <c r="C202" s="127" t="s">
        <v>1452</v>
      </c>
      <c r="D202" s="127" t="s">
        <v>1453</v>
      </c>
      <c r="E202" s="243" t="s">
        <v>1454</v>
      </c>
      <c r="F202" s="244" t="s">
        <v>1455</v>
      </c>
      <c r="G202" s="127" t="s">
        <v>1456</v>
      </c>
      <c r="H202" s="295" t="s">
        <v>1457</v>
      </c>
    </row>
    <row r="203" spans="1:8">
      <c r="A203" s="127" t="str">
        <f t="shared" si="8"/>
        <v>Smelter ListQ4</v>
      </c>
      <c r="B203" s="127" t="s">
        <v>1400</v>
      </c>
      <c r="C203" s="127" t="s">
        <v>1458</v>
      </c>
      <c r="D203" s="127" t="s">
        <v>1258</v>
      </c>
      <c r="E203" s="243" t="s">
        <v>1259</v>
      </c>
      <c r="F203" s="244" t="s">
        <v>1260</v>
      </c>
      <c r="G203" s="127" t="s">
        <v>1261</v>
      </c>
      <c r="H203" s="295" t="s">
        <v>1262</v>
      </c>
    </row>
    <row r="204" spans="1:8" ht="27.6">
      <c r="A204" s="127" t="str">
        <f t="shared" si="8"/>
        <v>Smelter ListJ2</v>
      </c>
      <c r="B204" s="127" t="s">
        <v>1400</v>
      </c>
      <c r="C204" s="127" t="s">
        <v>1459</v>
      </c>
      <c r="D204" s="127" t="s">
        <v>1460</v>
      </c>
      <c r="E204" s="243" t="s">
        <v>1461</v>
      </c>
      <c r="F204" s="244" t="s">
        <v>1462</v>
      </c>
      <c r="G204" s="127" t="s">
        <v>1463</v>
      </c>
      <c r="H204" s="295" t="s">
        <v>1464</v>
      </c>
    </row>
    <row r="205" spans="1:8" ht="26.4">
      <c r="A205" s="127" t="str">
        <f t="shared" si="8"/>
        <v>Smelter ListB2</v>
      </c>
      <c r="B205" s="127" t="s">
        <v>1400</v>
      </c>
      <c r="C205" s="127" t="s">
        <v>784</v>
      </c>
      <c r="D205" s="278" t="s">
        <v>1465</v>
      </c>
      <c r="E205" s="243" t="s">
        <v>1466</v>
      </c>
      <c r="F205" s="244" t="s">
        <v>1467</v>
      </c>
      <c r="G205" s="278" t="s">
        <v>1468</v>
      </c>
      <c r="H205" s="295" t="s">
        <v>1469</v>
      </c>
    </row>
    <row r="206" spans="1:8" ht="372.6">
      <c r="A206" s="127" t="str">
        <f>B206&amp;C206</f>
        <v>Smelter ListB3</v>
      </c>
      <c r="B206" s="127" t="s">
        <v>1400</v>
      </c>
      <c r="C206" s="127" t="s">
        <v>789</v>
      </c>
      <c r="D206" s="278" t="s">
        <v>1470</v>
      </c>
      <c r="E206" s="294" t="s">
        <v>1471</v>
      </c>
      <c r="F206" s="289" t="s">
        <v>1472</v>
      </c>
      <c r="G206" s="279" t="s">
        <v>1473</v>
      </c>
      <c r="H206" s="295" t="s">
        <v>1474</v>
      </c>
    </row>
    <row r="207" spans="1:8">
      <c r="A207" s="127" t="str">
        <f t="shared" si="8"/>
        <v>Smelter ListF4</v>
      </c>
      <c r="B207" s="127" t="s">
        <v>1400</v>
      </c>
      <c r="C207" s="127" t="s">
        <v>1376</v>
      </c>
      <c r="D207" s="127" t="s">
        <v>1475</v>
      </c>
      <c r="E207" s="243" t="s">
        <v>1476</v>
      </c>
      <c r="F207" s="244" t="s">
        <v>896</v>
      </c>
      <c r="G207" s="127" t="s">
        <v>1477</v>
      </c>
      <c r="H207" s="295" t="s">
        <v>1478</v>
      </c>
    </row>
    <row r="208" spans="1:8">
      <c r="A208" s="127" t="str">
        <f t="shared" si="8"/>
        <v>Smelter ListG4</v>
      </c>
      <c r="B208" s="127" t="s">
        <v>1400</v>
      </c>
      <c r="C208" s="127" t="s">
        <v>1382</v>
      </c>
      <c r="D208" s="127" t="s">
        <v>1377</v>
      </c>
      <c r="E208" s="243" t="s">
        <v>1378</v>
      </c>
      <c r="F208" s="244" t="s">
        <v>1379</v>
      </c>
      <c r="G208" s="127" t="s">
        <v>1479</v>
      </c>
      <c r="H208" s="295" t="s">
        <v>1381</v>
      </c>
    </row>
    <row r="209" spans="1:8">
      <c r="A209" s="127" t="str">
        <f t="shared" si="8"/>
        <v>Smelter ListAH5</v>
      </c>
      <c r="B209" s="127" t="s">
        <v>1400</v>
      </c>
      <c r="C209" s="127" t="s">
        <v>1480</v>
      </c>
      <c r="D209" s="127" t="s">
        <v>26</v>
      </c>
      <c r="E209" s="243" t="s">
        <v>1286</v>
      </c>
      <c r="F209" s="244" t="s">
        <v>1287</v>
      </c>
      <c r="G209" s="127" t="s">
        <v>1288</v>
      </c>
      <c r="H209" s="295" t="s">
        <v>1289</v>
      </c>
    </row>
    <row r="210" spans="1:8">
      <c r="A210" s="127" t="str">
        <f t="shared" si="8"/>
        <v>Smelter ListAH6</v>
      </c>
      <c r="B210" s="127" t="s">
        <v>1400</v>
      </c>
      <c r="C210" s="127" t="s">
        <v>1481</v>
      </c>
      <c r="D210" s="127" t="s">
        <v>23</v>
      </c>
      <c r="E210" s="243" t="s">
        <v>1291</v>
      </c>
      <c r="F210" s="244" t="s">
        <v>1292</v>
      </c>
      <c r="G210" s="127" t="s">
        <v>1293</v>
      </c>
      <c r="H210" s="295" t="s">
        <v>23</v>
      </c>
    </row>
    <row r="211" spans="1:8">
      <c r="A211" s="127" t="str">
        <f t="shared" si="8"/>
        <v>Smelter ListAH7</v>
      </c>
      <c r="B211" s="127" t="s">
        <v>1400</v>
      </c>
      <c r="C211" s="127" t="s">
        <v>1482</v>
      </c>
      <c r="D211" s="127" t="s">
        <v>27</v>
      </c>
      <c r="E211" s="243" t="s">
        <v>1295</v>
      </c>
      <c r="F211" s="244" t="s">
        <v>1296</v>
      </c>
      <c r="G211" s="127" t="s">
        <v>1297</v>
      </c>
      <c r="H211" s="295" t="s">
        <v>1298</v>
      </c>
    </row>
    <row r="212" spans="1:8" ht="41.4">
      <c r="A212" s="127" t="str">
        <f t="shared" si="8"/>
        <v>CheckerA1</v>
      </c>
      <c r="B212" s="127" t="s">
        <v>1483</v>
      </c>
      <c r="C212" s="127" t="s">
        <v>390</v>
      </c>
      <c r="D212" s="127" t="s">
        <v>1484</v>
      </c>
      <c r="E212" s="243" t="s">
        <v>1485</v>
      </c>
      <c r="F212" s="244" t="s">
        <v>1486</v>
      </c>
      <c r="G212" s="127" t="s">
        <v>1487</v>
      </c>
      <c r="H212" s="295" t="s">
        <v>1488</v>
      </c>
    </row>
    <row r="213" spans="1:8">
      <c r="A213" s="127" t="str">
        <f t="shared" si="8"/>
        <v>CheckerD1</v>
      </c>
      <c r="B213" s="127" t="s">
        <v>1483</v>
      </c>
      <c r="C213" s="127" t="s">
        <v>1489</v>
      </c>
      <c r="D213" s="127" t="s">
        <v>1490</v>
      </c>
      <c r="E213" s="243" t="s">
        <v>1491</v>
      </c>
      <c r="F213" s="244" t="s">
        <v>1492</v>
      </c>
      <c r="G213" s="127" t="s">
        <v>1493</v>
      </c>
      <c r="H213" s="295" t="s">
        <v>1494</v>
      </c>
    </row>
    <row r="214" spans="1:8">
      <c r="A214" s="127" t="str">
        <f t="shared" si="8"/>
        <v>CheckerA3</v>
      </c>
      <c r="B214" s="127" t="s">
        <v>1483</v>
      </c>
      <c r="C214" s="127" t="s">
        <v>399</v>
      </c>
      <c r="D214" s="127" t="s">
        <v>1495</v>
      </c>
      <c r="E214" s="243" t="s">
        <v>1496</v>
      </c>
      <c r="F214" s="244" t="s">
        <v>1497</v>
      </c>
      <c r="G214" s="127" t="s">
        <v>1498</v>
      </c>
      <c r="H214" s="295" t="s">
        <v>1499</v>
      </c>
    </row>
    <row r="215" spans="1:8">
      <c r="A215" s="127" t="str">
        <f t="shared" si="8"/>
        <v>CheckerB3</v>
      </c>
      <c r="B215" s="127" t="s">
        <v>1483</v>
      </c>
      <c r="C215" s="127" t="s">
        <v>789</v>
      </c>
      <c r="D215" s="127" t="s">
        <v>1500</v>
      </c>
      <c r="E215" s="243" t="s">
        <v>1501</v>
      </c>
      <c r="F215" s="244" t="s">
        <v>1249</v>
      </c>
      <c r="G215" s="127" t="s">
        <v>1502</v>
      </c>
      <c r="H215" s="295" t="s">
        <v>1503</v>
      </c>
    </row>
    <row r="216" spans="1:8">
      <c r="A216" s="127" t="str">
        <f t="shared" si="8"/>
        <v>CheckerC3</v>
      </c>
      <c r="B216" s="127" t="s">
        <v>1483</v>
      </c>
      <c r="C216" s="127" t="s">
        <v>905</v>
      </c>
      <c r="D216" s="127" t="s">
        <v>1504</v>
      </c>
      <c r="E216" s="243" t="s">
        <v>1505</v>
      </c>
      <c r="F216" s="244" t="s">
        <v>1506</v>
      </c>
      <c r="G216" s="127" t="s">
        <v>1507</v>
      </c>
      <c r="H216" s="295" t="s">
        <v>1508</v>
      </c>
    </row>
    <row r="217" spans="1:8">
      <c r="A217" s="127" t="str">
        <f t="shared" si="8"/>
        <v>CheckerD3</v>
      </c>
      <c r="B217" s="127" t="s">
        <v>1483</v>
      </c>
      <c r="C217" s="127" t="s">
        <v>1509</v>
      </c>
      <c r="D217" s="127" t="s">
        <v>1510</v>
      </c>
      <c r="E217" s="243" t="s">
        <v>1511</v>
      </c>
      <c r="F217" s="244" t="s">
        <v>1512</v>
      </c>
      <c r="G217" s="127" t="s">
        <v>1513</v>
      </c>
      <c r="H217" s="295" t="s">
        <v>1514</v>
      </c>
    </row>
    <row r="218" spans="1:8" ht="32.25" customHeight="1">
      <c r="A218" s="127" t="s">
        <v>1515</v>
      </c>
      <c r="B218" s="127" t="s">
        <v>1483</v>
      </c>
      <c r="C218" s="127" t="s">
        <v>1516</v>
      </c>
      <c r="D218" s="127" t="s">
        <v>1517</v>
      </c>
      <c r="E218" s="243" t="s">
        <v>1518</v>
      </c>
      <c r="F218" s="244" t="s">
        <v>1519</v>
      </c>
      <c r="G218" s="127" t="s">
        <v>1520</v>
      </c>
      <c r="H218" s="295" t="s">
        <v>1521</v>
      </c>
    </row>
    <row r="219" spans="1:8" ht="32.25" customHeight="1">
      <c r="A219" s="127" t="str">
        <f t="shared" si="8"/>
        <v>CheckerB63</v>
      </c>
      <c r="B219" s="127" t="s">
        <v>1483</v>
      </c>
      <c r="C219" s="127" t="s">
        <v>1522</v>
      </c>
      <c r="D219" s="127" t="s">
        <v>1517</v>
      </c>
      <c r="E219" s="243" t="s">
        <v>1518</v>
      </c>
      <c r="F219" s="244" t="s">
        <v>1523</v>
      </c>
      <c r="G219" s="127" t="s">
        <v>1520</v>
      </c>
      <c r="H219" s="295" t="s">
        <v>1521</v>
      </c>
    </row>
    <row r="220" spans="1:8" ht="32.25" customHeight="1">
      <c r="A220" s="127" t="str">
        <f t="shared" si="8"/>
        <v>CheckerB64</v>
      </c>
      <c r="B220" s="127" t="s">
        <v>1483</v>
      </c>
      <c r="C220" s="127" t="s">
        <v>1524</v>
      </c>
      <c r="D220" s="127" t="s">
        <v>1517</v>
      </c>
      <c r="E220" s="243" t="s">
        <v>1518</v>
      </c>
      <c r="F220" s="244" t="s">
        <v>1523</v>
      </c>
      <c r="G220" s="127" t="s">
        <v>1520</v>
      </c>
      <c r="H220" s="295" t="s">
        <v>1521</v>
      </c>
    </row>
    <row r="221" spans="1:8" ht="32.25" customHeight="1">
      <c r="A221" s="127" t="str">
        <f t="shared" si="8"/>
        <v>CheckerB65</v>
      </c>
      <c r="B221" s="127" t="s">
        <v>1483</v>
      </c>
      <c r="C221" s="127" t="s">
        <v>1525</v>
      </c>
      <c r="D221" s="127" t="s">
        <v>1517</v>
      </c>
      <c r="E221" s="243" t="s">
        <v>1518</v>
      </c>
      <c r="F221" s="244" t="s">
        <v>1523</v>
      </c>
      <c r="G221" s="127" t="s">
        <v>1520</v>
      </c>
      <c r="H221" s="295" t="s">
        <v>1521</v>
      </c>
    </row>
    <row r="222" spans="1:8" ht="32.25" customHeight="1">
      <c r="A222" s="127" t="str">
        <f t="shared" si="8"/>
        <v>CheckerCOMP</v>
      </c>
      <c r="B222" s="127" t="s">
        <v>1483</v>
      </c>
      <c r="C222" s="127" t="s">
        <v>1526</v>
      </c>
      <c r="D222" s="127" t="s">
        <v>1527</v>
      </c>
      <c r="E222" s="243" t="s">
        <v>1528</v>
      </c>
      <c r="F222" s="244" t="s">
        <v>1529</v>
      </c>
      <c r="G222" s="127" t="s">
        <v>1530</v>
      </c>
      <c r="H222" s="295" t="s">
        <v>1531</v>
      </c>
    </row>
    <row r="223" spans="1:8">
      <c r="A223" s="127" t="str">
        <f t="shared" si="8"/>
        <v>CheckerJ4</v>
      </c>
      <c r="B223" s="127" t="s">
        <v>1483</v>
      </c>
      <c r="C223" s="127" t="s">
        <v>1421</v>
      </c>
      <c r="D223" s="127" t="s">
        <v>1532</v>
      </c>
      <c r="E223" s="243" t="s">
        <v>1533</v>
      </c>
      <c r="F223" s="244" t="s">
        <v>1534</v>
      </c>
      <c r="G223" s="127" t="s">
        <v>1535</v>
      </c>
      <c r="H223" s="295" t="s">
        <v>1536</v>
      </c>
    </row>
    <row r="224" spans="1:8" ht="27.6">
      <c r="A224" s="127" t="str">
        <f t="shared" si="8"/>
        <v>CheckerJ5</v>
      </c>
      <c r="B224" s="127" t="s">
        <v>1483</v>
      </c>
      <c r="C224" s="127" t="s">
        <v>1537</v>
      </c>
      <c r="D224" s="127" t="s">
        <v>1538</v>
      </c>
      <c r="E224" s="243" t="s">
        <v>1539</v>
      </c>
      <c r="F224" s="244" t="s">
        <v>1540</v>
      </c>
      <c r="G224" s="127" t="s">
        <v>1541</v>
      </c>
      <c r="H224" s="295" t="s">
        <v>1542</v>
      </c>
    </row>
    <row r="225" spans="1:8" ht="27.6">
      <c r="A225" s="127" t="str">
        <f t="shared" si="8"/>
        <v>CheckerJ6</v>
      </c>
      <c r="B225" s="127" t="s">
        <v>1483</v>
      </c>
      <c r="C225" s="127" t="s">
        <v>1543</v>
      </c>
      <c r="D225" s="127" t="s">
        <v>1544</v>
      </c>
      <c r="E225" s="243" t="s">
        <v>1545</v>
      </c>
      <c r="F225" s="244" t="s">
        <v>1546</v>
      </c>
      <c r="G225" s="127" t="s">
        <v>1547</v>
      </c>
      <c r="H225" s="295" t="s">
        <v>1548</v>
      </c>
    </row>
    <row r="226" spans="1:8">
      <c r="A226" s="127" t="str">
        <f t="shared" si="8"/>
        <v>CheckerJ7</v>
      </c>
      <c r="B226" s="127" t="s">
        <v>1483</v>
      </c>
      <c r="C226" s="127" t="s">
        <v>1549</v>
      </c>
      <c r="D226" s="127" t="s">
        <v>1550</v>
      </c>
      <c r="E226" s="243" t="s">
        <v>1551</v>
      </c>
      <c r="F226" s="244" t="s">
        <v>1552</v>
      </c>
      <c r="G226" s="127" t="s">
        <v>1553</v>
      </c>
      <c r="H226" s="295" t="s">
        <v>1554</v>
      </c>
    </row>
    <row r="227" spans="1:8" ht="28.8">
      <c r="A227" s="127" t="str">
        <f t="shared" si="8"/>
        <v>CheckerJ8</v>
      </c>
      <c r="B227" s="127" t="s">
        <v>1483</v>
      </c>
      <c r="C227" s="127" t="s">
        <v>1555</v>
      </c>
      <c r="D227" s="127" t="s">
        <v>1556</v>
      </c>
      <c r="E227" s="243" t="s">
        <v>1557</v>
      </c>
      <c r="F227" s="244" t="s">
        <v>1558</v>
      </c>
      <c r="G227" s="127" t="s">
        <v>1559</v>
      </c>
      <c r="H227" s="295" t="s">
        <v>1560</v>
      </c>
    </row>
    <row r="228" spans="1:8" ht="27.6">
      <c r="A228" s="127" t="str">
        <f t="shared" si="8"/>
        <v>CheckerJ9</v>
      </c>
      <c r="B228" s="127" t="s">
        <v>1483</v>
      </c>
      <c r="C228" s="127" t="s">
        <v>1561</v>
      </c>
      <c r="D228" s="127" t="s">
        <v>1562</v>
      </c>
      <c r="E228" s="243" t="s">
        <v>1563</v>
      </c>
      <c r="F228" s="244" t="s">
        <v>1564</v>
      </c>
      <c r="G228" s="127" t="s">
        <v>1565</v>
      </c>
      <c r="H228" s="295" t="s">
        <v>1566</v>
      </c>
    </row>
    <row r="229" spans="1:8" ht="28.8">
      <c r="A229" s="127" t="str">
        <f t="shared" si="8"/>
        <v>CheckerJ10</v>
      </c>
      <c r="B229" s="127" t="s">
        <v>1483</v>
      </c>
      <c r="C229" s="127" t="s">
        <v>1567</v>
      </c>
      <c r="D229" s="127" t="s">
        <v>1568</v>
      </c>
      <c r="E229" s="243" t="s">
        <v>1569</v>
      </c>
      <c r="F229" s="244" t="s">
        <v>1570</v>
      </c>
      <c r="G229" s="255" t="s">
        <v>1571</v>
      </c>
      <c r="H229" s="295" t="s">
        <v>1572</v>
      </c>
    </row>
    <row r="230" spans="1:8" ht="28.8">
      <c r="A230" s="127" t="str">
        <f t="shared" si="8"/>
        <v>CheckerJ11</v>
      </c>
      <c r="B230" s="127" t="s">
        <v>1483</v>
      </c>
      <c r="C230" s="127" t="s">
        <v>1573</v>
      </c>
      <c r="D230" s="127" t="s">
        <v>1574</v>
      </c>
      <c r="E230" s="243" t="s">
        <v>1575</v>
      </c>
      <c r="F230" s="244" t="s">
        <v>1576</v>
      </c>
      <c r="G230" s="255" t="s">
        <v>1577</v>
      </c>
      <c r="H230" s="295" t="s">
        <v>1578</v>
      </c>
    </row>
    <row r="231" spans="1:8" ht="28.8">
      <c r="A231" s="127" t="str">
        <f t="shared" si="8"/>
        <v>CheckerJ12</v>
      </c>
      <c r="B231" s="127" t="s">
        <v>1483</v>
      </c>
      <c r="C231" s="127" t="s">
        <v>1579</v>
      </c>
      <c r="D231" s="127" t="s">
        <v>1580</v>
      </c>
      <c r="E231" s="243" t="s">
        <v>1581</v>
      </c>
      <c r="F231" s="244" t="s">
        <v>1582</v>
      </c>
      <c r="G231" s="255" t="s">
        <v>1583</v>
      </c>
      <c r="H231" s="295" t="s">
        <v>1584</v>
      </c>
    </row>
    <row r="232" spans="1:8" ht="27.6">
      <c r="A232" s="127" t="str">
        <f t="shared" si="8"/>
        <v>CheckerJ13</v>
      </c>
      <c r="B232" s="127" t="s">
        <v>1483</v>
      </c>
      <c r="C232" s="127" t="s">
        <v>1585</v>
      </c>
      <c r="D232" s="127" t="s">
        <v>1586</v>
      </c>
      <c r="E232" s="243" t="s">
        <v>1587</v>
      </c>
      <c r="F232" s="244" t="s">
        <v>1588</v>
      </c>
      <c r="G232" s="127" t="s">
        <v>1589</v>
      </c>
      <c r="H232" s="295" t="s">
        <v>1590</v>
      </c>
    </row>
    <row r="233" spans="1:8" ht="28.8">
      <c r="A233" s="127" t="str">
        <f t="shared" si="8"/>
        <v>CheckerJ15</v>
      </c>
      <c r="B233" s="127" t="s">
        <v>1483</v>
      </c>
      <c r="C233" s="127" t="s">
        <v>1591</v>
      </c>
      <c r="D233" s="249" t="s">
        <v>1592</v>
      </c>
      <c r="E233" s="250" t="s">
        <v>1593</v>
      </c>
      <c r="F233" s="257" t="s">
        <v>1594</v>
      </c>
      <c r="G233" s="255" t="s">
        <v>1595</v>
      </c>
      <c r="H233" s="295" t="s">
        <v>1596</v>
      </c>
    </row>
    <row r="234" spans="1:8" ht="28.8">
      <c r="A234" s="127" t="str">
        <f t="shared" si="8"/>
        <v>CheckerJ16</v>
      </c>
      <c r="B234" s="127" t="s">
        <v>1483</v>
      </c>
      <c r="C234" s="127" t="s">
        <v>1597</v>
      </c>
      <c r="D234" s="249" t="s">
        <v>1598</v>
      </c>
      <c r="E234" s="250" t="s">
        <v>1599</v>
      </c>
      <c r="F234" s="257" t="s">
        <v>1600</v>
      </c>
      <c r="G234" s="256" t="s">
        <v>1601</v>
      </c>
      <c r="H234" s="295" t="s">
        <v>1602</v>
      </c>
    </row>
    <row r="235" spans="1:8">
      <c r="A235" s="127" t="str">
        <f t="shared" si="8"/>
        <v>CheckerJ17</v>
      </c>
      <c r="B235" s="127" t="s">
        <v>1483</v>
      </c>
      <c r="C235" s="127" t="s">
        <v>1603</v>
      </c>
      <c r="E235" s="247"/>
      <c r="G235"/>
      <c r="H235" s="295"/>
    </row>
    <row r="236" spans="1:8">
      <c r="A236" s="127" t="str">
        <f t="shared" si="8"/>
        <v>CheckerJ18</v>
      </c>
      <c r="B236" s="127" t="s">
        <v>1483</v>
      </c>
      <c r="C236" s="127" t="s">
        <v>1604</v>
      </c>
      <c r="E236" s="247"/>
      <c r="G236"/>
      <c r="H236" s="295"/>
    </row>
    <row r="237" spans="1:8" ht="43.2">
      <c r="A237" s="127" t="str">
        <f t="shared" si="8"/>
        <v>CheckerJ20</v>
      </c>
      <c r="B237" s="127" t="s">
        <v>1483</v>
      </c>
      <c r="C237" s="127" t="s">
        <v>1605</v>
      </c>
      <c r="D237" s="249" t="s">
        <v>1606</v>
      </c>
      <c r="E237" s="250" t="s">
        <v>1607</v>
      </c>
      <c r="F237" s="257" t="s">
        <v>1608</v>
      </c>
      <c r="G237" s="262" t="s">
        <v>1609</v>
      </c>
      <c r="H237" s="295" t="s">
        <v>1610</v>
      </c>
    </row>
    <row r="238" spans="1:8" ht="43.2">
      <c r="A238" s="127" t="str">
        <f t="shared" ref="A238:A276" si="9">B238&amp;C238</f>
        <v>CheckerJ21</v>
      </c>
      <c r="B238" s="127" t="s">
        <v>1483</v>
      </c>
      <c r="C238" s="127" t="s">
        <v>1611</v>
      </c>
      <c r="D238" s="249" t="s">
        <v>1612</v>
      </c>
      <c r="E238" s="250" t="s">
        <v>1613</v>
      </c>
      <c r="F238" s="258" t="s">
        <v>1614</v>
      </c>
      <c r="G238" s="262" t="s">
        <v>1615</v>
      </c>
      <c r="H238" s="295" t="s">
        <v>1616</v>
      </c>
    </row>
    <row r="239" spans="1:8">
      <c r="A239" s="127" t="str">
        <f t="shared" si="9"/>
        <v>CheckerJ22</v>
      </c>
      <c r="B239" s="127" t="s">
        <v>1483</v>
      </c>
      <c r="C239" s="127" t="s">
        <v>1617</v>
      </c>
      <c r="G239"/>
      <c r="H239" s="295"/>
    </row>
    <row r="240" spans="1:8" ht="43.2">
      <c r="A240" s="127" t="str">
        <f t="shared" si="9"/>
        <v>CheckerJ23</v>
      </c>
      <c r="B240" s="127" t="s">
        <v>1483</v>
      </c>
      <c r="C240" s="127" t="s">
        <v>1618</v>
      </c>
      <c r="D240" s="249" t="s">
        <v>1619</v>
      </c>
      <c r="E240" s="250" t="s">
        <v>1620</v>
      </c>
      <c r="F240" s="257" t="s">
        <v>1621</v>
      </c>
      <c r="G240" s="256" t="s">
        <v>1622</v>
      </c>
      <c r="H240" s="295" t="s">
        <v>1623</v>
      </c>
    </row>
    <row r="241" spans="1:8" ht="43.2">
      <c r="A241" s="127" t="str">
        <f t="shared" si="9"/>
        <v>CheckerJ24</v>
      </c>
      <c r="B241" s="127" t="s">
        <v>1483</v>
      </c>
      <c r="C241" s="127" t="s">
        <v>1624</v>
      </c>
      <c r="D241" s="249" t="s">
        <v>1625</v>
      </c>
      <c r="E241" s="250" t="s">
        <v>1626</v>
      </c>
      <c r="F241" s="257" t="s">
        <v>1627</v>
      </c>
      <c r="G241" s="255" t="s">
        <v>1628</v>
      </c>
      <c r="H241" s="295" t="s">
        <v>1629</v>
      </c>
    </row>
    <row r="242" spans="1:8" ht="43.2">
      <c r="A242" s="127" t="str">
        <f t="shared" si="9"/>
        <v>CheckerJ28</v>
      </c>
      <c r="B242" s="127" t="s">
        <v>1483</v>
      </c>
      <c r="C242" s="127" t="s">
        <v>1630</v>
      </c>
      <c r="D242" s="249" t="s">
        <v>1631</v>
      </c>
      <c r="E242" s="250" t="s">
        <v>1632</v>
      </c>
      <c r="F242" s="257" t="s">
        <v>1633</v>
      </c>
      <c r="G242" s="255" t="s">
        <v>1634</v>
      </c>
      <c r="H242" s="295" t="s">
        <v>1635</v>
      </c>
    </row>
    <row r="243" spans="1:8" ht="43.2">
      <c r="A243" s="127" t="str">
        <f t="shared" si="9"/>
        <v>CheckerJ29</v>
      </c>
      <c r="B243" s="127" t="s">
        <v>1483</v>
      </c>
      <c r="C243" s="127" t="s">
        <v>1636</v>
      </c>
      <c r="D243" s="249" t="s">
        <v>1637</v>
      </c>
      <c r="E243" s="250" t="s">
        <v>1638</v>
      </c>
      <c r="F243" s="257" t="s">
        <v>1639</v>
      </c>
      <c r="G243" s="255" t="s">
        <v>1640</v>
      </c>
      <c r="H243" s="295" t="s">
        <v>1641</v>
      </c>
    </row>
    <row r="244" spans="1:8">
      <c r="A244" s="127" t="str">
        <f t="shared" si="9"/>
        <v>CheckerJ27</v>
      </c>
      <c r="B244" s="127" t="s">
        <v>1483</v>
      </c>
      <c r="C244" s="127" t="s">
        <v>1642</v>
      </c>
      <c r="G244"/>
      <c r="H244" s="295"/>
    </row>
    <row r="245" spans="1:8">
      <c r="A245" s="127" t="str">
        <f t="shared" si="9"/>
        <v>CheckerJ28</v>
      </c>
      <c r="B245" s="127" t="s">
        <v>1483</v>
      </c>
      <c r="C245" s="127" t="s">
        <v>1630</v>
      </c>
      <c r="G245"/>
      <c r="H245" s="295"/>
    </row>
    <row r="246" spans="1:8" ht="28.8">
      <c r="A246" s="127" t="str">
        <f t="shared" si="9"/>
        <v>CheckerJ33</v>
      </c>
      <c r="B246" s="127" t="s">
        <v>1483</v>
      </c>
      <c r="C246" s="127" t="s">
        <v>1643</v>
      </c>
      <c r="D246" s="127" t="s">
        <v>1644</v>
      </c>
      <c r="E246" s="243" t="s">
        <v>1645</v>
      </c>
      <c r="F246" s="244" t="s">
        <v>1646</v>
      </c>
      <c r="G246" s="255" t="s">
        <v>1647</v>
      </c>
      <c r="H246" s="295" t="s">
        <v>1648</v>
      </c>
    </row>
    <row r="247" spans="1:8" ht="28.8">
      <c r="A247" s="127" t="str">
        <f t="shared" si="9"/>
        <v>CheckerJ34</v>
      </c>
      <c r="B247" s="127" t="s">
        <v>1483</v>
      </c>
      <c r="C247" s="127" t="s">
        <v>1649</v>
      </c>
      <c r="D247" s="127" t="s">
        <v>1650</v>
      </c>
      <c r="E247" s="243" t="s">
        <v>1651</v>
      </c>
      <c r="F247" s="244" t="s">
        <v>1652</v>
      </c>
      <c r="G247" s="256" t="s">
        <v>1653</v>
      </c>
      <c r="H247" s="295" t="s">
        <v>1654</v>
      </c>
    </row>
    <row r="248" spans="1:8">
      <c r="A248" s="127" t="str">
        <f t="shared" si="9"/>
        <v>CheckerJ32</v>
      </c>
      <c r="B248" s="127" t="s">
        <v>1483</v>
      </c>
      <c r="C248" s="127" t="s">
        <v>1655</v>
      </c>
      <c r="G248"/>
      <c r="H248" s="295"/>
    </row>
    <row r="249" spans="1:8">
      <c r="A249" s="127" t="str">
        <f t="shared" si="9"/>
        <v>CheckerJ33</v>
      </c>
      <c r="B249" s="127" t="s">
        <v>1483</v>
      </c>
      <c r="C249" s="127" t="s">
        <v>1643</v>
      </c>
      <c r="G249"/>
      <c r="H249" s="295"/>
    </row>
    <row r="250" spans="1:8" ht="43.2">
      <c r="A250" s="127" t="str">
        <f t="shared" si="9"/>
        <v>CheckerJ38</v>
      </c>
      <c r="B250" s="127" t="s">
        <v>1483</v>
      </c>
      <c r="C250" s="127" t="s">
        <v>1656</v>
      </c>
      <c r="D250" s="127" t="s">
        <v>1657</v>
      </c>
      <c r="E250" s="243" t="s">
        <v>1658</v>
      </c>
      <c r="F250" s="244" t="s">
        <v>1659</v>
      </c>
      <c r="G250" s="255" t="s">
        <v>1660</v>
      </c>
      <c r="H250" s="295" t="s">
        <v>1661</v>
      </c>
    </row>
    <row r="251" spans="1:8" ht="43.2">
      <c r="A251" s="127" t="str">
        <f t="shared" si="9"/>
        <v>CheckerJ39</v>
      </c>
      <c r="B251" s="127" t="s">
        <v>1483</v>
      </c>
      <c r="C251" s="127" t="s">
        <v>1662</v>
      </c>
      <c r="D251" s="127" t="s">
        <v>1663</v>
      </c>
      <c r="E251" s="243" t="s">
        <v>1664</v>
      </c>
      <c r="F251" s="244" t="s">
        <v>1665</v>
      </c>
      <c r="G251" s="255" t="s">
        <v>1666</v>
      </c>
      <c r="H251" s="295" t="s">
        <v>1667</v>
      </c>
    </row>
    <row r="252" spans="1:8">
      <c r="A252" s="127" t="str">
        <f t="shared" si="9"/>
        <v>CheckerJ37</v>
      </c>
      <c r="B252" s="127" t="s">
        <v>1483</v>
      </c>
      <c r="C252" s="127" t="s">
        <v>1668</v>
      </c>
      <c r="G252"/>
      <c r="H252" s="295"/>
    </row>
    <row r="253" spans="1:8">
      <c r="A253" s="127" t="str">
        <f t="shared" si="9"/>
        <v>CheckerJ38</v>
      </c>
      <c r="B253" s="127" t="s">
        <v>1483</v>
      </c>
      <c r="C253" s="127" t="s">
        <v>1656</v>
      </c>
      <c r="G253"/>
      <c r="H253" s="295"/>
    </row>
    <row r="254" spans="1:8" ht="34.799999999999997">
      <c r="A254" s="127" t="str">
        <f t="shared" si="9"/>
        <v>CheckerJ43</v>
      </c>
      <c r="B254" s="127" t="s">
        <v>1483</v>
      </c>
      <c r="C254" s="127" t="s">
        <v>1669</v>
      </c>
      <c r="D254" s="249" t="s">
        <v>1670</v>
      </c>
      <c r="E254" s="250" t="s">
        <v>1671</v>
      </c>
      <c r="F254" s="257" t="s">
        <v>1672</v>
      </c>
      <c r="G254" s="262" t="s">
        <v>1673</v>
      </c>
      <c r="H254" s="295" t="s">
        <v>1674</v>
      </c>
    </row>
    <row r="255" spans="1:8" ht="34.799999999999997">
      <c r="A255" s="127" t="str">
        <f t="shared" si="9"/>
        <v>CheckerJ44</v>
      </c>
      <c r="B255" s="127" t="s">
        <v>1483</v>
      </c>
      <c r="C255" s="127" t="s">
        <v>1675</v>
      </c>
      <c r="D255" s="249" t="s">
        <v>1676</v>
      </c>
      <c r="E255" s="250" t="s">
        <v>1677</v>
      </c>
      <c r="F255" s="257" t="s">
        <v>1678</v>
      </c>
      <c r="G255" s="262" t="s">
        <v>1679</v>
      </c>
      <c r="H255" s="295" t="s">
        <v>1680</v>
      </c>
    </row>
    <row r="256" spans="1:8" ht="80.400000000000006" customHeight="1">
      <c r="A256" s="127" t="str">
        <f t="shared" si="9"/>
        <v>CheckerJ52</v>
      </c>
      <c r="B256" s="127" t="s">
        <v>1483</v>
      </c>
      <c r="C256" s="127" t="s">
        <v>1721</v>
      </c>
      <c r="D256" s="249" t="s">
        <v>1682</v>
      </c>
      <c r="E256" s="250" t="s">
        <v>1683</v>
      </c>
      <c r="F256" s="257" t="s">
        <v>1684</v>
      </c>
      <c r="G256" s="255" t="s">
        <v>1685</v>
      </c>
      <c r="H256" s="295" t="s">
        <v>1686</v>
      </c>
    </row>
    <row r="257" spans="1:8" ht="80.400000000000006" customHeight="1">
      <c r="A257" s="127" t="str">
        <f t="shared" ref="A257" si="10">B257&amp;C257</f>
        <v>CheckerJ53</v>
      </c>
      <c r="B257" s="127" t="s">
        <v>1483</v>
      </c>
      <c r="C257" s="127" t="s">
        <v>1681</v>
      </c>
      <c r="D257" s="249" t="s">
        <v>1688</v>
      </c>
      <c r="E257" s="250" t="s">
        <v>1689</v>
      </c>
      <c r="F257" s="257" t="s">
        <v>1690</v>
      </c>
      <c r="G257" s="255" t="s">
        <v>1691</v>
      </c>
      <c r="H257" s="295" t="s">
        <v>1692</v>
      </c>
    </row>
    <row r="258" spans="1:8" ht="43.2">
      <c r="A258" s="127" t="str">
        <f t="shared" si="9"/>
        <v>CheckerJ49</v>
      </c>
      <c r="B258" s="127" t="s">
        <v>1483</v>
      </c>
      <c r="C258" s="127" t="s">
        <v>1710</v>
      </c>
      <c r="D258" s="249" t="s">
        <v>1694</v>
      </c>
      <c r="E258" s="250" t="s">
        <v>1695</v>
      </c>
      <c r="F258" s="257" t="s">
        <v>1696</v>
      </c>
      <c r="G258" s="280" t="s">
        <v>1697</v>
      </c>
      <c r="H258" s="295" t="s">
        <v>1698</v>
      </c>
    </row>
    <row r="259" spans="1:8" ht="34.799999999999997">
      <c r="A259" s="127" t="str">
        <f t="shared" si="9"/>
        <v>CheckerJ48</v>
      </c>
      <c r="B259" s="127" t="s">
        <v>1483</v>
      </c>
      <c r="C259" s="127" t="s">
        <v>1699</v>
      </c>
      <c r="D259" s="127" t="s">
        <v>1700</v>
      </c>
      <c r="E259" s="247" t="s">
        <v>1701</v>
      </c>
      <c r="F259" s="244" t="s">
        <v>1702</v>
      </c>
      <c r="G259" s="245" t="s">
        <v>1703</v>
      </c>
      <c r="H259" s="295" t="s">
        <v>1704</v>
      </c>
    </row>
    <row r="260" spans="1:8" ht="52.2">
      <c r="A260" s="127" t="str">
        <f>B260&amp;C260</f>
        <v>CheckerJ50</v>
      </c>
      <c r="B260" s="127" t="s">
        <v>1483</v>
      </c>
      <c r="C260" s="127" t="s">
        <v>1693</v>
      </c>
      <c r="D260" s="127" t="s">
        <v>1705</v>
      </c>
      <c r="E260" s="247" t="s">
        <v>1706</v>
      </c>
      <c r="F260" s="281" t="s">
        <v>1707</v>
      </c>
      <c r="G260" s="252" t="s">
        <v>1708</v>
      </c>
      <c r="H260" s="295" t="s">
        <v>1709</v>
      </c>
    </row>
    <row r="261" spans="1:8" ht="43.2">
      <c r="A261" s="127" t="str">
        <f t="shared" si="9"/>
        <v>CheckerJ54</v>
      </c>
      <c r="B261" s="127" t="s">
        <v>1483</v>
      </c>
      <c r="C261" s="127" t="s">
        <v>1687</v>
      </c>
      <c r="D261" s="249" t="s">
        <v>12734</v>
      </c>
      <c r="E261" s="250" t="s">
        <v>12735</v>
      </c>
      <c r="F261" s="257" t="s">
        <v>12736</v>
      </c>
      <c r="G261" s="280" t="s">
        <v>12737</v>
      </c>
      <c r="H261" s="295" t="s">
        <v>12738</v>
      </c>
    </row>
    <row r="262" spans="1:8" ht="43.2" hidden="1">
      <c r="A262" s="127" t="str">
        <f t="shared" si="9"/>
        <v>Checker</v>
      </c>
      <c r="B262" s="127" t="s">
        <v>1483</v>
      </c>
      <c r="D262" s="127" t="s">
        <v>1711</v>
      </c>
      <c r="E262" s="243" t="s">
        <v>1712</v>
      </c>
      <c r="F262" s="244" t="s">
        <v>1713</v>
      </c>
      <c r="G262" s="127" t="s">
        <v>1714</v>
      </c>
      <c r="H262" s="295" t="s">
        <v>1715</v>
      </c>
    </row>
    <row r="263" spans="1:8" ht="55.2" hidden="1">
      <c r="A263" s="127" t="str">
        <f t="shared" si="9"/>
        <v>Checker</v>
      </c>
      <c r="B263" s="127" t="s">
        <v>1483</v>
      </c>
      <c r="D263" s="127" t="s">
        <v>1716</v>
      </c>
      <c r="E263" s="243" t="s">
        <v>1717</v>
      </c>
      <c r="F263" s="244" t="s">
        <v>1718</v>
      </c>
      <c r="G263" s="127" t="s">
        <v>1719</v>
      </c>
      <c r="H263" s="295" t="s">
        <v>1720</v>
      </c>
    </row>
    <row r="264" spans="1:8" hidden="1">
      <c r="A264" s="127" t="str">
        <f t="shared" si="9"/>
        <v>CheckerJ52</v>
      </c>
      <c r="B264" s="127" t="s">
        <v>1483</v>
      </c>
      <c r="C264" s="127" t="s">
        <v>1721</v>
      </c>
      <c r="D264" s="189"/>
      <c r="E264" s="282"/>
      <c r="G264"/>
      <c r="H264" s="295"/>
    </row>
    <row r="265" spans="1:8" ht="34.799999999999997">
      <c r="A265" s="127" t="str">
        <f t="shared" si="9"/>
        <v>CheckerJ55</v>
      </c>
      <c r="B265" s="127" t="s">
        <v>1483</v>
      </c>
      <c r="C265" s="127" t="s">
        <v>12733</v>
      </c>
      <c r="D265" s="127" t="s">
        <v>12739</v>
      </c>
      <c r="E265" s="247" t="s">
        <v>12740</v>
      </c>
      <c r="F265" s="244" t="s">
        <v>12741</v>
      </c>
      <c r="G265" s="252" t="s">
        <v>12742</v>
      </c>
      <c r="H265" s="295" t="s">
        <v>12743</v>
      </c>
    </row>
    <row r="266" spans="1:8" ht="42.6" customHeight="1">
      <c r="A266" s="127" t="str">
        <f t="shared" si="9"/>
        <v>CheckerJ57</v>
      </c>
      <c r="B266" s="127" t="s">
        <v>1483</v>
      </c>
      <c r="C266" s="127" t="s">
        <v>12794</v>
      </c>
      <c r="D266" s="127" t="s">
        <v>12748</v>
      </c>
      <c r="E266" s="243" t="s">
        <v>12744</v>
      </c>
      <c r="F266" s="244" t="s">
        <v>12745</v>
      </c>
      <c r="G266" s="127" t="s">
        <v>12746</v>
      </c>
      <c r="H266" s="295" t="s">
        <v>12747</v>
      </c>
    </row>
    <row r="267" spans="1:8" ht="28.8">
      <c r="A267" s="127" t="str">
        <f t="shared" si="9"/>
        <v>CheckerJ58</v>
      </c>
      <c r="B267" s="127" t="s">
        <v>1483</v>
      </c>
      <c r="C267" s="127" t="s">
        <v>1722</v>
      </c>
      <c r="D267" s="127" t="s">
        <v>12749</v>
      </c>
      <c r="E267" s="243" t="s">
        <v>12750</v>
      </c>
      <c r="F267" s="244" t="s">
        <v>12751</v>
      </c>
      <c r="G267" s="127" t="s">
        <v>12752</v>
      </c>
      <c r="H267" s="295" t="s">
        <v>12753</v>
      </c>
    </row>
    <row r="268" spans="1:8" ht="60" customHeight="1">
      <c r="A268" s="127" t="str">
        <f t="shared" si="9"/>
        <v>Checker</v>
      </c>
      <c r="B268" s="127" t="s">
        <v>1483</v>
      </c>
      <c r="D268" s="127" t="s">
        <v>1723</v>
      </c>
      <c r="E268" s="283" t="s">
        <v>1724</v>
      </c>
      <c r="F268" s="244" t="s">
        <v>1725</v>
      </c>
      <c r="G268" s="127" t="s">
        <v>1726</v>
      </c>
      <c r="H268" s="295" t="s">
        <v>1727</v>
      </c>
    </row>
    <row r="269" spans="1:8" ht="34.799999999999997">
      <c r="A269" s="127" t="str">
        <f t="shared" si="9"/>
        <v>CheckerJ60</v>
      </c>
      <c r="B269" s="127" t="s">
        <v>1483</v>
      </c>
      <c r="C269" s="127" t="s">
        <v>12795</v>
      </c>
      <c r="D269" s="127" t="s">
        <v>1729</v>
      </c>
      <c r="E269" s="247" t="s">
        <v>1730</v>
      </c>
      <c r="F269" s="244" t="s">
        <v>1731</v>
      </c>
      <c r="G269" s="252" t="s">
        <v>1732</v>
      </c>
      <c r="H269" s="295" t="s">
        <v>1733</v>
      </c>
    </row>
    <row r="270" spans="1:8" hidden="1">
      <c r="A270" s="127" t="str">
        <f t="shared" si="9"/>
        <v>CheckerJ58</v>
      </c>
      <c r="B270" s="127" t="s">
        <v>1483</v>
      </c>
      <c r="C270" s="127" t="s">
        <v>1722</v>
      </c>
      <c r="G270"/>
      <c r="H270" s="295"/>
    </row>
    <row r="271" spans="1:8" hidden="1">
      <c r="A271" s="127" t="str">
        <f t="shared" si="9"/>
        <v>CheckerJ59</v>
      </c>
      <c r="B271" s="127" t="s">
        <v>1483</v>
      </c>
      <c r="C271" s="127" t="s">
        <v>1728</v>
      </c>
      <c r="G271"/>
      <c r="H271" s="295"/>
    </row>
    <row r="272" spans="1:8" ht="34.799999999999997">
      <c r="A272" s="127" t="str">
        <f t="shared" si="9"/>
        <v>CheckerJ61</v>
      </c>
      <c r="B272" s="127" t="s">
        <v>1483</v>
      </c>
      <c r="C272" s="127" t="s">
        <v>1739</v>
      </c>
      <c r="D272" s="127" t="s">
        <v>1734</v>
      </c>
      <c r="E272" s="247" t="s">
        <v>1735</v>
      </c>
      <c r="F272" s="244" t="s">
        <v>1736</v>
      </c>
      <c r="G272" s="252" t="s">
        <v>1737</v>
      </c>
      <c r="H272" s="295" t="s">
        <v>1738</v>
      </c>
    </row>
    <row r="273" spans="1:8">
      <c r="A273" s="127" t="str">
        <f t="shared" si="9"/>
        <v>Checker</v>
      </c>
      <c r="B273" s="127" t="s">
        <v>1483</v>
      </c>
      <c r="D273" s="127" t="s">
        <v>1740</v>
      </c>
      <c r="E273" s="243" t="s">
        <v>1741</v>
      </c>
      <c r="F273" s="284" t="s">
        <v>1742</v>
      </c>
      <c r="G273" s="127" t="s">
        <v>1743</v>
      </c>
      <c r="H273" s="295" t="s">
        <v>1744</v>
      </c>
    </row>
    <row r="274" spans="1:8">
      <c r="A274" s="127" t="str">
        <f t="shared" si="9"/>
        <v>Checker</v>
      </c>
      <c r="B274" s="127" t="s">
        <v>1483</v>
      </c>
      <c r="D274" s="127" t="s">
        <v>1740</v>
      </c>
      <c r="E274" s="243" t="s">
        <v>1741</v>
      </c>
      <c r="F274" s="284" t="s">
        <v>1742</v>
      </c>
      <c r="G274" s="127" t="s">
        <v>1743</v>
      </c>
      <c r="H274" s="295" t="s">
        <v>1744</v>
      </c>
    </row>
    <row r="275" spans="1:8">
      <c r="A275" s="127" t="str">
        <f t="shared" si="9"/>
        <v>Checker</v>
      </c>
      <c r="B275" s="127" t="s">
        <v>1483</v>
      </c>
      <c r="F275" s="284"/>
      <c r="G275"/>
      <c r="H275" s="295"/>
    </row>
    <row r="276" spans="1:8">
      <c r="A276" s="127" t="str">
        <f t="shared" si="9"/>
        <v>Checker</v>
      </c>
      <c r="B276" s="127" t="s">
        <v>1483</v>
      </c>
      <c r="F276" s="284"/>
      <c r="G276"/>
      <c r="H276" s="295"/>
    </row>
    <row r="277" spans="1:8" ht="41.4">
      <c r="A277" s="127" t="str">
        <f t="shared" ref="A277:A282" si="11">B277&amp;C277</f>
        <v>CheckerL57</v>
      </c>
      <c r="B277" s="127" t="s">
        <v>1483</v>
      </c>
      <c r="C277" s="127" t="s">
        <v>1745</v>
      </c>
      <c r="D277" s="127" t="s">
        <v>1746</v>
      </c>
      <c r="E277" s="243" t="s">
        <v>1741</v>
      </c>
      <c r="F277" s="285" t="s">
        <v>1742</v>
      </c>
      <c r="G277" s="127" t="s">
        <v>1747</v>
      </c>
      <c r="H277" s="295" t="s">
        <v>1748</v>
      </c>
    </row>
    <row r="278" spans="1:8" ht="28.8">
      <c r="A278" s="127" t="str">
        <f t="shared" si="11"/>
        <v>Product ListA1</v>
      </c>
      <c r="B278" s="127" t="s">
        <v>59</v>
      </c>
      <c r="C278" s="127" t="s">
        <v>390</v>
      </c>
      <c r="D278" s="145" t="s">
        <v>1749</v>
      </c>
      <c r="E278" s="286" t="s">
        <v>1750</v>
      </c>
      <c r="F278" s="287" t="s">
        <v>1751</v>
      </c>
      <c r="G278" s="288" t="s">
        <v>1752</v>
      </c>
      <c r="H278" s="295" t="s">
        <v>1753</v>
      </c>
    </row>
    <row r="279" spans="1:8">
      <c r="A279" s="127" t="str">
        <f t="shared" si="11"/>
        <v>Product ListB5</v>
      </c>
      <c r="B279" s="127" t="s">
        <v>59</v>
      </c>
      <c r="C279" s="127" t="s">
        <v>801</v>
      </c>
      <c r="D279" s="145" t="s">
        <v>1754</v>
      </c>
      <c r="E279" s="286" t="s">
        <v>1755</v>
      </c>
      <c r="F279" s="244" t="s">
        <v>1756</v>
      </c>
      <c r="G279" s="145" t="s">
        <v>1757</v>
      </c>
      <c r="H279" s="295" t="s">
        <v>1758</v>
      </c>
    </row>
    <row r="280" spans="1:8">
      <c r="A280" s="127" t="str">
        <f t="shared" si="11"/>
        <v>Product ListC5</v>
      </c>
      <c r="B280" s="127" t="s">
        <v>59</v>
      </c>
      <c r="C280" s="127" t="s">
        <v>917</v>
      </c>
      <c r="D280" s="145" t="s">
        <v>1759</v>
      </c>
      <c r="E280" s="286" t="s">
        <v>1760</v>
      </c>
      <c r="F280" s="244" t="s">
        <v>1761</v>
      </c>
      <c r="G280" s="145" t="s">
        <v>1762</v>
      </c>
      <c r="H280" s="295" t="s">
        <v>1763</v>
      </c>
    </row>
    <row r="281" spans="1:8">
      <c r="A281" s="127" t="str">
        <f t="shared" si="11"/>
        <v>Product ListD5</v>
      </c>
      <c r="B281" s="127" t="s">
        <v>59</v>
      </c>
      <c r="C281" s="127" t="s">
        <v>1764</v>
      </c>
      <c r="D281" s="145" t="s">
        <v>1258</v>
      </c>
      <c r="E281" s="286" t="s">
        <v>1505</v>
      </c>
      <c r="F281" s="244" t="s">
        <v>1260</v>
      </c>
      <c r="G281" s="145" t="s">
        <v>1261</v>
      </c>
      <c r="H281" s="295" t="s">
        <v>1262</v>
      </c>
    </row>
    <row r="282" spans="1:8">
      <c r="A282" s="127" t="str">
        <f t="shared" si="11"/>
        <v>GeneralCpy</v>
      </c>
      <c r="B282" s="127" t="s">
        <v>1765</v>
      </c>
      <c r="C282" s="127" t="s">
        <v>1766</v>
      </c>
      <c r="D282" s="127" t="s">
        <v>12789</v>
      </c>
      <c r="E282" s="243" t="s">
        <v>12790</v>
      </c>
      <c r="F282" s="244" t="s">
        <v>12791</v>
      </c>
      <c r="G282" s="127" t="s">
        <v>12792</v>
      </c>
      <c r="H282" s="295" t="s">
        <v>12793</v>
      </c>
    </row>
    <row r="283" spans="1:8">
      <c r="A283" s="127" t="s">
        <v>1767</v>
      </c>
      <c r="B283" s="127" t="s">
        <v>1765</v>
      </c>
      <c r="G283"/>
      <c r="H283" s="295"/>
    </row>
    <row r="284" spans="1:8">
      <c r="G284"/>
    </row>
    <row r="285" spans="1:8" ht="82.8">
      <c r="A285" s="127" t="s">
        <v>1258</v>
      </c>
      <c r="D285" s="127" t="s">
        <v>1768</v>
      </c>
      <c r="E285" s="243" t="s">
        <v>1769</v>
      </c>
      <c r="F285" s="244" t="s">
        <v>1770</v>
      </c>
      <c r="G285" s="127" t="s">
        <v>1771</v>
      </c>
      <c r="H285" s="144" t="s">
        <v>1772</v>
      </c>
    </row>
    <row r="286" spans="1:8">
      <c r="A286" s="127" t="s">
        <v>1258</v>
      </c>
      <c r="D286" s="127" t="s">
        <v>1773</v>
      </c>
      <c r="E286" s="243" t="s">
        <v>1774</v>
      </c>
      <c r="F286" s="244" t="s">
        <v>1775</v>
      </c>
      <c r="G286" s="128" t="s">
        <v>1776</v>
      </c>
      <c r="H286" s="295" t="s">
        <v>1777</v>
      </c>
    </row>
    <row r="287" spans="1:8">
      <c r="A287" s="127" t="s">
        <v>1258</v>
      </c>
      <c r="D287" s="127" t="s">
        <v>1778</v>
      </c>
      <c r="E287" s="243" t="s">
        <v>1779</v>
      </c>
      <c r="F287" s="244" t="s">
        <v>1780</v>
      </c>
      <c r="G287" s="128" t="s">
        <v>1781</v>
      </c>
      <c r="H287" s="295" t="s">
        <v>1782</v>
      </c>
    </row>
    <row r="288" spans="1:8" ht="69">
      <c r="A288" s="127" t="s">
        <v>1258</v>
      </c>
      <c r="D288" s="127" t="s">
        <v>1783</v>
      </c>
      <c r="E288" s="243" t="s">
        <v>1784</v>
      </c>
      <c r="F288" s="244" t="s">
        <v>1785</v>
      </c>
      <c r="G288" s="128" t="s">
        <v>1786</v>
      </c>
      <c r="H288" s="295" t="s">
        <v>1787</v>
      </c>
    </row>
    <row r="289" spans="1:8">
      <c r="A289" s="127" t="s">
        <v>1258</v>
      </c>
      <c r="D289" s="127" t="s">
        <v>1788</v>
      </c>
      <c r="E289" s="243" t="s">
        <v>1789</v>
      </c>
      <c r="F289" s="244" t="s">
        <v>1790</v>
      </c>
      <c r="G289" s="128" t="s">
        <v>1791</v>
      </c>
      <c r="H289" s="295" t="s">
        <v>1792</v>
      </c>
    </row>
    <row r="290" spans="1:8" ht="27.6">
      <c r="A290" s="127" t="s">
        <v>1258</v>
      </c>
      <c r="D290" s="127" t="s">
        <v>1793</v>
      </c>
      <c r="E290" s="243" t="s">
        <v>1794</v>
      </c>
      <c r="F290" s="244" t="s">
        <v>1795</v>
      </c>
      <c r="G290" s="128" t="s">
        <v>1796</v>
      </c>
      <c r="H290" s="295" t="s">
        <v>1797</v>
      </c>
    </row>
    <row r="291" spans="1:8" ht="55.2">
      <c r="A291" s="127" t="s">
        <v>1258</v>
      </c>
      <c r="D291" s="127" t="s">
        <v>1798</v>
      </c>
      <c r="E291" s="243" t="s">
        <v>1799</v>
      </c>
      <c r="F291" s="244" t="s">
        <v>1800</v>
      </c>
      <c r="G291" s="128" t="s">
        <v>1801</v>
      </c>
      <c r="H291" s="295"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infopath/2007/PartnerControls"/>
    <ds:schemaRef ds:uri="http://schemas.microsoft.com/office/2006/documentManagement/types"/>
    <ds:schemaRef ds:uri="http://schemas.microsoft.com/office/2006/metadata/properties"/>
    <ds:schemaRef ds:uri="a54701f6-876b-4337-a24e-543e1bd311e6"/>
    <ds:schemaRef ds:uri="http://purl.org/dc/terms/"/>
    <ds:schemaRef ds:uri="http://schemas.openxmlformats.org/package/2006/metadata/core-properties"/>
    <ds:schemaRef ds:uri="http://purl.org/dc/dcmitype/"/>
    <ds:schemaRef ds:uri="1b346dad-8a15-4ce7-a19a-07d981b0c5e2"/>
    <ds:schemaRef ds:uri="http://www.w3.org/XML/1998/namespace"/>
    <ds:schemaRef ds:uri="http://purl.org/dc/elements/1.1/"/>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BEVILACQUA Vanessa</cp:lastModifiedBy>
  <cp:revision/>
  <dcterms:created xsi:type="dcterms:W3CDTF">2010-06-21T21:00:23Z</dcterms:created>
  <dcterms:modified xsi:type="dcterms:W3CDTF">2023-07-07T14:35:18Z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